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0490" windowHeight="7755"/>
  </bookViews>
  <sheets>
    <sheet name="BS" sheetId="1" r:id="rId1"/>
    <sheet name="P &amp; L" sheetId="2" r:id="rId2"/>
    <sheet name="Sch-BS" sheetId="3" r:id="rId3"/>
    <sheet name="Sch-PL" sheetId="4" r:id="rId4"/>
    <sheet name="Draft-BS" sheetId="9" state="hidden" r:id="rId5"/>
    <sheet name="Draft-P&amp;L" sheetId="6" state="hidden" r:id="rId6"/>
    <sheet name="SC-Reco" sheetId="10" state="hidden" r:id="rId7"/>
  </sheets>
  <definedNames>
    <definedName name="_Order1" hidden="1">0</definedName>
    <definedName name="_Order2" hidden="1">0</definedName>
    <definedName name="_xlnm.Print_Area" localSheetId="0">BS!$B$1:$E$60</definedName>
    <definedName name="_xlnm.Print_Area" localSheetId="1">'P &amp; L'!$B$1:$E$75</definedName>
    <definedName name="_xlnm.Print_Area" localSheetId="2">'Sch-BS'!$B$2:$F$260</definedName>
    <definedName name="_xlnm.Print_Area" localSheetId="3">'Sch-PL'!$B$1:$F$103</definedName>
    <definedName name="_xlnm.Print_Titles" localSheetId="2">'Sch-BS'!$6:$6</definedName>
    <definedName name="_xlnm.Print_Titles" localSheetId="3">'Sch-PL'!$5:$5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" i="4"/>
  <c r="D84"/>
  <c r="D40"/>
  <c r="F28"/>
  <c r="D15" i="1"/>
  <c r="D25"/>
  <c r="O9" i="10" l="1"/>
  <c r="D21" i="3" s="1"/>
  <c r="O8" i="10"/>
  <c r="D17" i="3" s="1"/>
  <c r="O7" i="10"/>
  <c r="D16" i="3" s="1"/>
  <c r="N9" i="10"/>
  <c r="N8"/>
  <c r="N7"/>
  <c r="M9"/>
  <c r="M8"/>
  <c r="M7"/>
  <c r="L10"/>
  <c r="K10"/>
  <c r="J10"/>
  <c r="I10"/>
  <c r="F10"/>
  <c r="E10"/>
  <c r="D10"/>
  <c r="G18" i="3"/>
  <c r="N10" i="10" l="1"/>
  <c r="M10"/>
  <c r="D22" i="3"/>
  <c r="D13" s="1"/>
  <c r="O10" i="10"/>
  <c r="C62" i="3"/>
  <c r="C61"/>
  <c r="C60"/>
  <c r="C59"/>
  <c r="D10" i="1" l="1"/>
  <c r="D18"/>
  <c r="D31" s="1"/>
  <c r="D30"/>
  <c r="D258" i="3"/>
  <c r="D256"/>
  <c r="D255"/>
  <c r="D254"/>
  <c r="D253"/>
  <c r="D252"/>
  <c r="D251"/>
  <c r="D246"/>
  <c r="D237"/>
  <c r="D227"/>
  <c r="D218"/>
  <c r="C206"/>
  <c r="C205"/>
  <c r="C204"/>
  <c r="C203"/>
  <c r="C200"/>
  <c r="C199"/>
  <c r="C198"/>
  <c r="C197"/>
  <c r="C196"/>
  <c r="C195"/>
  <c r="C194"/>
  <c r="C191"/>
  <c r="C190"/>
  <c r="C189"/>
  <c r="C188"/>
  <c r="C187"/>
  <c r="C186"/>
  <c r="C185"/>
  <c r="C184"/>
  <c r="C183"/>
  <c r="C182"/>
  <c r="C179"/>
  <c r="C178"/>
  <c r="C177"/>
  <c r="C175"/>
  <c r="C171"/>
  <c r="C170"/>
  <c r="C169"/>
  <c r="C168"/>
  <c r="C167"/>
  <c r="C165"/>
  <c r="C164"/>
  <c r="C161"/>
  <c r="C160"/>
  <c r="C159"/>
  <c r="C158"/>
  <c r="C156"/>
  <c r="C154"/>
  <c r="C153"/>
  <c r="C152"/>
  <c r="C151"/>
  <c r="C150"/>
  <c r="C149"/>
  <c r="C143"/>
  <c r="C142"/>
  <c r="C141"/>
  <c r="C140"/>
  <c r="C139"/>
  <c r="D139" s="1"/>
  <c r="C138"/>
  <c r="C137"/>
  <c r="C136"/>
  <c r="D136" s="1"/>
  <c r="C135"/>
  <c r="C134"/>
  <c r="C133"/>
  <c r="D133" s="1"/>
  <c r="C127"/>
  <c r="C126"/>
  <c r="C125"/>
  <c r="C123"/>
  <c r="C122"/>
  <c r="C121"/>
  <c r="D118"/>
  <c r="D113"/>
  <c r="D112"/>
  <c r="D111"/>
  <c r="D109"/>
  <c r="D108"/>
  <c r="D107"/>
  <c r="D106"/>
  <c r="D105"/>
  <c r="D104"/>
  <c r="D103"/>
  <c r="D102"/>
  <c r="D101"/>
  <c r="D100"/>
  <c r="D98"/>
  <c r="D97"/>
  <c r="D96"/>
  <c r="D95"/>
  <c r="C86"/>
  <c r="C85"/>
  <c r="C84"/>
  <c r="C83"/>
  <c r="C82"/>
  <c r="C81"/>
  <c r="C80"/>
  <c r="C74"/>
  <c r="C73"/>
  <c r="C72"/>
  <c r="C71"/>
  <c r="C70"/>
  <c r="C67"/>
  <c r="C66"/>
  <c r="C65"/>
  <c r="D35"/>
  <c r="D54"/>
  <c r="D53"/>
  <c r="D52"/>
  <c r="D51"/>
  <c r="D48"/>
  <c r="D47"/>
  <c r="D46"/>
  <c r="D45"/>
  <c r="D43"/>
  <c r="D42"/>
  <c r="D41"/>
  <c r="D40"/>
  <c r="D39"/>
  <c r="D38"/>
  <c r="D37"/>
  <c r="D36"/>
  <c r="D34"/>
  <c r="D33"/>
  <c r="C30"/>
  <c r="C29"/>
  <c r="D26"/>
  <c r="D44" i="2"/>
  <c r="D37"/>
  <c r="D36"/>
  <c r="D34"/>
  <c r="D33"/>
  <c r="D32"/>
  <c r="D30"/>
  <c r="D26"/>
  <c r="D20"/>
  <c r="D101" i="4"/>
  <c r="D100"/>
  <c r="D98"/>
  <c r="D97"/>
  <c r="D96"/>
  <c r="D95"/>
  <c r="D94"/>
  <c r="D93"/>
  <c r="D92"/>
  <c r="D91"/>
  <c r="D90"/>
  <c r="D89"/>
  <c r="D88"/>
  <c r="D87"/>
  <c r="D86"/>
  <c r="D85"/>
  <c r="D83"/>
  <c r="D82"/>
  <c r="D78"/>
  <c r="D77"/>
  <c r="D73"/>
  <c r="D72"/>
  <c r="D71"/>
  <c r="D62"/>
  <c r="D61"/>
  <c r="D57"/>
  <c r="D56"/>
  <c r="D55"/>
  <c r="D54"/>
  <c r="D53"/>
  <c r="D52"/>
  <c r="D48"/>
  <c r="D47"/>
  <c r="D46"/>
  <c r="D45"/>
  <c r="D41"/>
  <c r="D39"/>
  <c r="D38"/>
  <c r="D37"/>
  <c r="D33"/>
  <c r="D32"/>
  <c r="D27"/>
  <c r="D26"/>
  <c r="D25"/>
  <c r="D21"/>
  <c r="D22" s="1"/>
  <c r="D10" i="2" s="1"/>
  <c r="C16" i="4"/>
  <c r="C15"/>
  <c r="C14"/>
  <c r="C13"/>
  <c r="C11"/>
  <c r="C10"/>
  <c r="D11" s="1"/>
  <c r="D8"/>
  <c r="D46" i="2"/>
  <c r="D29"/>
  <c r="D68" i="4"/>
  <c r="D22" i="2" s="1"/>
  <c r="D142" i="3"/>
  <c r="D115" l="1"/>
  <c r="D16" i="1" s="1"/>
  <c r="D67" i="3"/>
  <c r="D74"/>
  <c r="D172"/>
  <c r="D191"/>
  <c r="D248"/>
  <c r="D259"/>
  <c r="D29" i="1" s="1"/>
  <c r="D127" i="3"/>
  <c r="D129" s="1"/>
  <c r="D24" i="1" s="1"/>
  <c r="D161" i="3"/>
  <c r="D179"/>
  <c r="D200"/>
  <c r="D206"/>
  <c r="D28" i="1"/>
  <c r="D86" i="3"/>
  <c r="D91" s="1"/>
  <c r="D14" i="1" s="1"/>
  <c r="D79" i="4"/>
  <c r="D24" i="2" s="1"/>
  <c r="D16" i="4"/>
  <c r="D18" s="1"/>
  <c r="D9" i="2" s="1"/>
  <c r="D13" s="1"/>
  <c r="D29" i="4"/>
  <c r="D11" i="2" s="1"/>
  <c r="D63" i="4"/>
  <c r="D21" i="2" s="1"/>
  <c r="D49" i="4"/>
  <c r="D18" i="2" s="1"/>
  <c r="D58" i="4"/>
  <c r="D19" i="2" s="1"/>
  <c r="D74" i="4"/>
  <c r="D23" i="2" s="1"/>
  <c r="D42" i="4"/>
  <c r="D17" i="2" s="1"/>
  <c r="D34" i="4"/>
  <c r="D16" i="2" s="1"/>
  <c r="D145" i="3"/>
  <c r="D26" i="1" s="1"/>
  <c r="D102" i="4"/>
  <c r="D25" i="2" s="1"/>
  <c r="D62" i="3"/>
  <c r="D30"/>
  <c r="D55" s="1"/>
  <c r="D11" i="1" s="1"/>
  <c r="D10" i="3"/>
  <c r="D76" l="1"/>
  <c r="D13" i="1" s="1"/>
  <c r="D208" i="3"/>
  <c r="D27" i="1" s="1"/>
  <c r="D33" s="1"/>
  <c r="E121" i="9" s="1"/>
  <c r="D39" i="2"/>
  <c r="D41" s="1"/>
  <c r="D48" l="1"/>
  <c r="C13" i="1"/>
  <c r="C14" s="1"/>
  <c r="C26"/>
  <c r="C27" s="1"/>
  <c r="C28" s="1"/>
  <c r="C29" s="1"/>
  <c r="C9" i="2" s="1"/>
  <c r="D12" i="1" l="1"/>
  <c r="D20" s="1"/>
  <c r="C16" i="2"/>
  <c r="C17" s="1"/>
  <c r="C18" s="1"/>
  <c r="C19" s="1"/>
  <c r="C22" s="1"/>
  <c r="C23" s="1"/>
  <c r="C24" s="1"/>
  <c r="C25" s="1"/>
</calcChain>
</file>

<file path=xl/sharedStrings.xml><?xml version="1.0" encoding="utf-8"?>
<sst xmlns="http://schemas.openxmlformats.org/spreadsheetml/2006/main" count="785" uniqueCount="543">
  <si>
    <t>Particulars</t>
  </si>
  <si>
    <t>Note  No.</t>
  </si>
  <si>
    <t xml:space="preserve"> </t>
  </si>
  <si>
    <t>Total</t>
  </si>
  <si>
    <t>Notes on Accounts</t>
  </si>
  <si>
    <t>Accounting Policies</t>
  </si>
  <si>
    <t>As per our Report of Even Date</t>
  </si>
  <si>
    <t>For K P Rao &amp; Co.,</t>
  </si>
  <si>
    <t>Chartered Accountants</t>
  </si>
  <si>
    <t>Firm Registration No - 003135S</t>
  </si>
  <si>
    <t>INCOME</t>
  </si>
  <si>
    <t xml:space="preserve">Total Revenue </t>
  </si>
  <si>
    <t>EXPENSES</t>
  </si>
  <si>
    <t>Total Expenses</t>
  </si>
  <si>
    <t>Profit Before Tax</t>
  </si>
  <si>
    <t>Other Liabilities</t>
  </si>
  <si>
    <t>Bank Charges</t>
  </si>
  <si>
    <t>Share Capital</t>
  </si>
  <si>
    <t>Borrowings</t>
  </si>
  <si>
    <t>Deposits and Other Accounts</t>
  </si>
  <si>
    <t>Reserve Fund, Other Funds and Reserves</t>
  </si>
  <si>
    <t>Profit and Loss Account</t>
  </si>
  <si>
    <t>Interest Payable</t>
  </si>
  <si>
    <t>Cash and Bank Balances</t>
  </si>
  <si>
    <t>Money at Call and Short Notice</t>
  </si>
  <si>
    <t>Investments</t>
  </si>
  <si>
    <t>Advances</t>
  </si>
  <si>
    <t>Fixed Assets</t>
  </si>
  <si>
    <t>Other Assets</t>
  </si>
  <si>
    <t xml:space="preserve">Branch Adjustment </t>
  </si>
  <si>
    <t>Commission and Brokerage</t>
  </si>
  <si>
    <t>Interest on Deposits &amp; Borrowings</t>
  </si>
  <si>
    <t>Salaries, Allowances &amp; Provident Fund</t>
  </si>
  <si>
    <t>Directors Fee, Local Committee Members fee and Allowances</t>
  </si>
  <si>
    <t>Rent, Taxes, Insurance &amp; Electricity Charges</t>
  </si>
  <si>
    <t>Legal Charges</t>
  </si>
  <si>
    <t>Postage and Telephone</t>
  </si>
  <si>
    <t>Repairs to Bank Properties</t>
  </si>
  <si>
    <t>Printing, Stationery and Advertisement</t>
  </si>
  <si>
    <t>Other Expenditure</t>
  </si>
  <si>
    <t>Depreciation</t>
  </si>
  <si>
    <t>Provisions and Contingencies :</t>
  </si>
  <si>
    <t xml:space="preserve">   Staff Gratuity Fund</t>
  </si>
  <si>
    <t xml:space="preserve">   Study Tour</t>
  </si>
  <si>
    <t xml:space="preserve">   Provision for Other Assets</t>
  </si>
  <si>
    <t>a) Bonus/Exgratia</t>
  </si>
  <si>
    <t>b) Staff Gratuity Fund</t>
  </si>
  <si>
    <t>c) Provision for Salary Arrears</t>
  </si>
  <si>
    <t>d) Study Tour</t>
  </si>
  <si>
    <t>e) Bad &amp; Doubtful Debt Reserve</t>
  </si>
  <si>
    <t>Provision for Taxes:</t>
  </si>
  <si>
    <t>Provision for Income Tax</t>
  </si>
  <si>
    <t>Provision for Deferred Tax</t>
  </si>
  <si>
    <t>Income Tax of earlier years</t>
  </si>
  <si>
    <t>Net Profit for the year</t>
  </si>
  <si>
    <t xml:space="preserve">Year ended                   
March 31, 2016         </t>
  </si>
  <si>
    <t>Interest and Discount</t>
  </si>
  <si>
    <t>1,50,00,000 shares of 100/- each</t>
  </si>
  <si>
    <t>Paid-up Share Capital</t>
  </si>
  <si>
    <t>Issued And Subscribed</t>
  </si>
  <si>
    <t>Authorised Share Capital</t>
  </si>
  <si>
    <t xml:space="preserve">   Statutory Reserves</t>
  </si>
  <si>
    <t xml:space="preserve">   Building Fund</t>
  </si>
  <si>
    <t xml:space="preserve">   Dividend Equalisation Fund</t>
  </si>
  <si>
    <t xml:space="preserve">   Bad and Doubtful Debt Reserve</t>
  </si>
  <si>
    <t xml:space="preserve">   Investment Depreciation Reserve</t>
  </si>
  <si>
    <t xml:space="preserve">   Agr. Cr. Guarantee Relief Fund</t>
  </si>
  <si>
    <t xml:space="preserve">   Common Good Fund</t>
  </si>
  <si>
    <t xml:space="preserve">   Special Assistance Fund</t>
  </si>
  <si>
    <t xml:space="preserve">   Farmers Welfare Fund</t>
  </si>
  <si>
    <t xml:space="preserve">   Cadre Fund</t>
  </si>
  <si>
    <t xml:space="preserve">   PACS/DCCB Development Fund</t>
  </si>
  <si>
    <t xml:space="preserve">   Death Relief Fund</t>
  </si>
  <si>
    <t xml:space="preserve">   Contingent Reserves</t>
  </si>
  <si>
    <t xml:space="preserve">   Scheme for rectification of Imbalance</t>
  </si>
  <si>
    <t xml:space="preserve">   Co-operative Development Fund</t>
  </si>
  <si>
    <t xml:space="preserve">   Deposit Insurance Scheme - PACS</t>
  </si>
  <si>
    <t xml:space="preserve">   Rural Farmer's Socio-Economic</t>
  </si>
  <si>
    <t xml:space="preserve">   Centenery Yr. Celebration Fund</t>
  </si>
  <si>
    <t xml:space="preserve">   Revaluation Reserves - Land</t>
  </si>
  <si>
    <t xml:space="preserve">   Revaluation Reserves - Building</t>
  </si>
  <si>
    <t xml:space="preserve">   Co-operative Education Fund</t>
  </si>
  <si>
    <t xml:space="preserve">   Investment Fluctuation Reserve</t>
  </si>
  <si>
    <t>Note 3 : Deposits and Other Accounts</t>
  </si>
  <si>
    <t>Term Deposits :</t>
  </si>
  <si>
    <t xml:space="preserve">   Individuals</t>
  </si>
  <si>
    <t xml:space="preserve">   Co-operative Societies</t>
  </si>
  <si>
    <t xml:space="preserve">   Urban Banks</t>
  </si>
  <si>
    <t xml:space="preserve">   DCC Banks</t>
  </si>
  <si>
    <t>Savings Bank Deposit :</t>
  </si>
  <si>
    <t>Current Deposits :</t>
  </si>
  <si>
    <t xml:space="preserve">   State Co-operative Banks</t>
  </si>
  <si>
    <t>Agricultural Credit Stabilisation Fund :</t>
  </si>
  <si>
    <t xml:space="preserve">   Bank</t>
  </si>
  <si>
    <t xml:space="preserve">   Grants &amp; Subsidy</t>
  </si>
  <si>
    <t>Other Funds and Reserves</t>
  </si>
  <si>
    <t>Note 4 : Borrowings</t>
  </si>
  <si>
    <t xml:space="preserve">   ST - SAO - OC</t>
  </si>
  <si>
    <t xml:space="preserve">   ST - SAO - OPP</t>
  </si>
  <si>
    <t xml:space="preserve">   ST - SAO - NPDP</t>
  </si>
  <si>
    <t xml:space="preserve">   MT - Long Term</t>
  </si>
  <si>
    <t xml:space="preserve">   MT - Schematic</t>
  </si>
  <si>
    <t xml:space="preserve">   MT - NFS</t>
  </si>
  <si>
    <t xml:space="preserve">   MT - PODF</t>
  </si>
  <si>
    <t>From NABARD :</t>
  </si>
  <si>
    <t xml:space="preserve">   Medium Term-Non-Agricultural Loan</t>
  </si>
  <si>
    <t xml:space="preserve">From NCDC : </t>
  </si>
  <si>
    <t xml:space="preserve">   SLPO</t>
  </si>
  <si>
    <t xml:space="preserve">   Suspense Liabilities</t>
  </si>
  <si>
    <t xml:space="preserve">   Clearing Tendered</t>
  </si>
  <si>
    <t xml:space="preserve">   Demand Draft Payable</t>
  </si>
  <si>
    <t xml:space="preserve">   Staff Bonus &amp; Exgratia</t>
  </si>
  <si>
    <t xml:space="preserve">   Regional Provident Fund</t>
  </si>
  <si>
    <t xml:space="preserve">   NCDC III Project Liabilities</t>
  </si>
  <si>
    <t xml:space="preserve">   ACSTI Accounts</t>
  </si>
  <si>
    <t xml:space="preserve">   Provision for NPAs</t>
  </si>
  <si>
    <t xml:space="preserve">   Income Tax Collected &amp; Payable</t>
  </si>
  <si>
    <t xml:space="preserve">   Payment of Salary Arrears</t>
  </si>
  <si>
    <t xml:space="preserve">   Incentives</t>
  </si>
  <si>
    <t xml:space="preserve">   Income Tax Provision</t>
  </si>
  <si>
    <t xml:space="preserve">   Contingent Provision against Standard Assets</t>
  </si>
  <si>
    <t>Note 6 : Cash and Bank Balances</t>
  </si>
  <si>
    <t xml:space="preserve">   Cash on Hand   </t>
  </si>
  <si>
    <t xml:space="preserve">   Reserve Bank of India</t>
  </si>
  <si>
    <t xml:space="preserve">   State Bank of India</t>
  </si>
  <si>
    <t xml:space="preserve">   State Bank of Mysore</t>
  </si>
  <si>
    <t xml:space="preserve">   SB Account with GPO</t>
  </si>
  <si>
    <t xml:space="preserve">   HDFC Bank</t>
  </si>
  <si>
    <t xml:space="preserve">   CBLO A/c with CCIL</t>
  </si>
  <si>
    <t xml:space="preserve">   Bank of Maharashtra</t>
  </si>
  <si>
    <t>Balances with Banks :</t>
  </si>
  <si>
    <t>Note 7 : Investments</t>
  </si>
  <si>
    <t xml:space="preserve">      Book Value</t>
  </si>
  <si>
    <t xml:space="preserve">      Face Value</t>
  </si>
  <si>
    <t>In Central Government Securities:</t>
  </si>
  <si>
    <t>In State Government Securities:</t>
  </si>
  <si>
    <t>Shares in Co-operative Institutions:</t>
  </si>
  <si>
    <t>Other Investments:</t>
  </si>
  <si>
    <t>Note 8 : Advances</t>
  </si>
  <si>
    <t xml:space="preserve">   SAO - OC</t>
  </si>
  <si>
    <t xml:space="preserve">   SAO - OPP</t>
  </si>
  <si>
    <t xml:space="preserve">   SAO - NPDP</t>
  </si>
  <si>
    <t xml:space="preserve">   Vehicle Loan</t>
  </si>
  <si>
    <t xml:space="preserve">   Jewel Loan</t>
  </si>
  <si>
    <t xml:space="preserve">   Consumer Durable Loan</t>
  </si>
  <si>
    <t xml:space="preserve">   Staff Advance</t>
  </si>
  <si>
    <t xml:space="preserve">   Apex Gold</t>
  </si>
  <si>
    <t xml:space="preserve">   Apex Vruthipara</t>
  </si>
  <si>
    <t xml:space="preserve">   Apex Personal</t>
  </si>
  <si>
    <t xml:space="preserve">   Apex Travel</t>
  </si>
  <si>
    <t xml:space="preserve">   CCR I</t>
  </si>
  <si>
    <t xml:space="preserve">   CCR II</t>
  </si>
  <si>
    <t xml:space="preserve">   CCR IIIC</t>
  </si>
  <si>
    <t xml:space="preserve">   CCR IV</t>
  </si>
  <si>
    <t xml:space="preserve">   CCR VII</t>
  </si>
  <si>
    <t xml:space="preserve">   CCR VIII</t>
  </si>
  <si>
    <t xml:space="preserve">   CCR IX</t>
  </si>
  <si>
    <t xml:space="preserve">   CCR X</t>
  </si>
  <si>
    <t xml:space="preserve">   CCR  BDP</t>
  </si>
  <si>
    <t>Short Term Loans:</t>
  </si>
  <si>
    <t>Cash Credit Accounts:</t>
  </si>
  <si>
    <t xml:space="preserve">   Debit Balances in SB/CA A/cs</t>
  </si>
  <si>
    <t xml:space="preserve">   Schematic</t>
  </si>
  <si>
    <t xml:space="preserve">   Non Agricultural</t>
  </si>
  <si>
    <t xml:space="preserve">   NFS</t>
  </si>
  <si>
    <t xml:space="preserve">   MT-PODF-PACS as MSCS</t>
  </si>
  <si>
    <t xml:space="preserve">   Advance against Deposits</t>
  </si>
  <si>
    <t xml:space="preserve">   Advance against Pledge of NSC/IVP</t>
  </si>
  <si>
    <t xml:space="preserve">   Advance-Apex Pension</t>
  </si>
  <si>
    <t xml:space="preserve">   Advance-Apex Women</t>
  </si>
  <si>
    <t xml:space="preserve">   Advance-Apex Overdraft</t>
  </si>
  <si>
    <t xml:space="preserve">   Apex BDA</t>
  </si>
  <si>
    <t xml:space="preserve">   Housing Loan - Staff</t>
  </si>
  <si>
    <t xml:space="preserve">   Housing Loan - Public</t>
  </si>
  <si>
    <t xml:space="preserve">   Project Loan</t>
  </si>
  <si>
    <t xml:space="preserve">   House Mortage Loan</t>
  </si>
  <si>
    <t xml:space="preserve">   Long Term loans-nabard</t>
  </si>
  <si>
    <t xml:space="preserve">   Education Loan</t>
  </si>
  <si>
    <t xml:space="preserve">   MCSM Ltd.,</t>
  </si>
  <si>
    <t xml:space="preserve">   MCOM Ltd.,</t>
  </si>
  <si>
    <t xml:space="preserve">   SVCTM Ltd.,</t>
  </si>
  <si>
    <t xml:space="preserve">   RSNG Ltd.,</t>
  </si>
  <si>
    <t xml:space="preserve">   Overdraft Staff</t>
  </si>
  <si>
    <t>Overdrafts:</t>
  </si>
  <si>
    <t>Medium Term Loans:</t>
  </si>
  <si>
    <t>Long Term Loans:</t>
  </si>
  <si>
    <t>NCDC III Project:</t>
  </si>
  <si>
    <t>Note 9 : Fixed Assets</t>
  </si>
  <si>
    <t>Vehicles less Depreciation</t>
  </si>
  <si>
    <t>Opening balance</t>
  </si>
  <si>
    <t>Add : Additions during the year</t>
  </si>
  <si>
    <t>Less : Sales during the year</t>
  </si>
  <si>
    <t>Less : Depreciation for the year</t>
  </si>
  <si>
    <t>Less : Depreciation on sale of assets</t>
  </si>
  <si>
    <t>Furnitures &amp; Fixtures less Depreciation:</t>
  </si>
  <si>
    <t>Premises (including Land):</t>
  </si>
  <si>
    <t>Computers less Depreciation:</t>
  </si>
  <si>
    <t>Opening WDV</t>
  </si>
  <si>
    <t>Less : Depreciation upto previous year</t>
  </si>
  <si>
    <t>Note 10 : Other Assets</t>
  </si>
  <si>
    <t xml:space="preserve">   Sundry Assets</t>
  </si>
  <si>
    <t xml:space="preserve">   Suspense Assets</t>
  </si>
  <si>
    <t xml:space="preserve">   Income Tax Receivable</t>
  </si>
  <si>
    <t xml:space="preserve">   Clearing Returns</t>
  </si>
  <si>
    <t xml:space="preserve">   NCDC III Project Assets</t>
  </si>
  <si>
    <t xml:space="preserve">   ACSTI A/cs </t>
  </si>
  <si>
    <t xml:space="preserve">   Interest Receivable - GTS</t>
  </si>
  <si>
    <t xml:space="preserve">   Advance Income Tax </t>
  </si>
  <si>
    <t>Note 1 : Share Capital</t>
  </si>
  <si>
    <t>Note 2 : Reserve Fund &amp; Other Funds</t>
  </si>
  <si>
    <t>Note 11 : Interest and Discount</t>
  </si>
  <si>
    <t xml:space="preserve">   Interest on Loans &amp; CCR</t>
  </si>
  <si>
    <t xml:space="preserve">   Interest on Investments-GTS</t>
  </si>
  <si>
    <t xml:space="preserve">   Interest on Investments-Banks</t>
  </si>
  <si>
    <t xml:space="preserve">   Income from Sale of Bank Assets</t>
  </si>
  <si>
    <t xml:space="preserve">   Excess Investment Depreciation Reserve</t>
  </si>
  <si>
    <t xml:space="preserve">   Incentives Received from RBI</t>
  </si>
  <si>
    <t xml:space="preserve">   Excess old Bad &amp; Doubtful Debt Reserve</t>
  </si>
  <si>
    <t>Note 12 : Commission and Brokerage</t>
  </si>
  <si>
    <t>Note 13 : Dividend and Miscellaneoous Receipts</t>
  </si>
  <si>
    <t>Dividend</t>
  </si>
  <si>
    <t>Miscellaneous Receipts</t>
  </si>
  <si>
    <t>Note 14 : Interest on Deposits &amp; Borrowings</t>
  </si>
  <si>
    <t xml:space="preserve">   Interest paid on Deposits</t>
  </si>
  <si>
    <t xml:space="preserve">   Interest on Borrowings</t>
  </si>
  <si>
    <t>Note 15 : Salaries, Allowances &amp; Provident Fund</t>
  </si>
  <si>
    <t xml:space="preserve">   Salaries</t>
  </si>
  <si>
    <t xml:space="preserve">   Medical Expenses</t>
  </si>
  <si>
    <t xml:space="preserve">   Staff Provident Fund</t>
  </si>
  <si>
    <t>Note 16 : Directors Fee, Local Committee Members fee 
and Allowances</t>
  </si>
  <si>
    <t xml:space="preserve">   Honorarium to President</t>
  </si>
  <si>
    <t xml:space="preserve">   Honorarium to Vice President</t>
  </si>
  <si>
    <t xml:space="preserve">   Directors' Fees and Allowances</t>
  </si>
  <si>
    <t xml:space="preserve">   Study Tour to Directors</t>
  </si>
  <si>
    <t>Note 17 : Rent, Taxes, Insurance &amp; Electricity Charges</t>
  </si>
  <si>
    <t xml:space="preserve">   Rent</t>
  </si>
  <si>
    <t xml:space="preserve">   Building Tax</t>
  </si>
  <si>
    <t xml:space="preserve">   Profession Tax</t>
  </si>
  <si>
    <t xml:space="preserve">   Insurance</t>
  </si>
  <si>
    <t xml:space="preserve">   Water and Light</t>
  </si>
  <si>
    <t xml:space="preserve">   Filing Fee - Income Tax</t>
  </si>
  <si>
    <t>Note 18 : Postage and Telephone</t>
  </si>
  <si>
    <t xml:space="preserve">   Postage</t>
  </si>
  <si>
    <t xml:space="preserve">   Telephone</t>
  </si>
  <si>
    <t>Audit fees</t>
  </si>
  <si>
    <t>Note 19 : Audit fees</t>
  </si>
  <si>
    <t xml:space="preserve">   Statutory Audit Fee</t>
  </si>
  <si>
    <t xml:space="preserve">   Other Services</t>
  </si>
  <si>
    <t>Note 20 : Repairs to Bank Properties</t>
  </si>
  <si>
    <t xml:space="preserve">   Repairs to Vehicles</t>
  </si>
  <si>
    <t xml:space="preserve">   Repairs to Furniture</t>
  </si>
  <si>
    <t xml:space="preserve">   Repairs to Buildings</t>
  </si>
  <si>
    <t>Note 21 : Printing, Stationery and Advertisement</t>
  </si>
  <si>
    <t xml:space="preserve">   Printing and Stationery</t>
  </si>
  <si>
    <t xml:space="preserve">   Advertisement and Publicity</t>
  </si>
  <si>
    <t>Note 22 : Other Expenditure</t>
  </si>
  <si>
    <t xml:space="preserve">   RBI RTGS Maintainence</t>
  </si>
  <si>
    <t xml:space="preserve">   TA and Inspection</t>
  </si>
  <si>
    <t xml:space="preserve">   Misceleneous expenditure</t>
  </si>
  <si>
    <t xml:space="preserve">   News Papers &amp; Periodicals</t>
  </si>
  <si>
    <t xml:space="preserve">   Vehicle Maintenance</t>
  </si>
  <si>
    <t xml:space="preserve">   Consultancy Specialist Charges</t>
  </si>
  <si>
    <t xml:space="preserve">   Training to Staff</t>
  </si>
  <si>
    <t xml:space="preserve">   Guest House Contingency</t>
  </si>
  <si>
    <t xml:space="preserve">   Subscription to Co-operative Institutions</t>
  </si>
  <si>
    <t xml:space="preserve">   Computer Maintenance</t>
  </si>
  <si>
    <t xml:space="preserve">   Hospitality Expenses</t>
  </si>
  <si>
    <t xml:space="preserve">   Gift to Staff</t>
  </si>
  <si>
    <t xml:space="preserve">   Staff Bonus/Exgratia</t>
  </si>
  <si>
    <t xml:space="preserve">   Total Management Expenses (2 to 10)</t>
  </si>
  <si>
    <t xml:space="preserve">   Subscription to other than Co-operative Institutions</t>
  </si>
  <si>
    <t xml:space="preserve">   Infrastructure Develop Assistance to Member Banks</t>
  </si>
  <si>
    <t xml:space="preserve">   Loss on Sale of Bank Assests</t>
  </si>
  <si>
    <t>See accompanying notes forming part of the financial statements</t>
  </si>
  <si>
    <t xml:space="preserve">  As at 
March  31, 2016              </t>
  </si>
  <si>
    <t>I. CAPITAL AND LIABILITIES</t>
  </si>
  <si>
    <t>II. PROPERTY AND ASSETS</t>
  </si>
  <si>
    <t>K.Viswanath</t>
  </si>
  <si>
    <t>Partner</t>
  </si>
  <si>
    <t>M No. 022812</t>
  </si>
  <si>
    <t>Place : Bangalore</t>
  </si>
  <si>
    <t>THE  KARNATAKA  STATE  CO-OPERATIVE  APEX  BANK  LIMITED</t>
  </si>
  <si>
    <t xml:space="preserve">          THE  KARNATAKA  STATE  CO-OPERATIVE  APEX  BANK  LIMITED</t>
  </si>
  <si>
    <t xml:space="preserve">As at 
March  31, 2016              </t>
  </si>
  <si>
    <t xml:space="preserve">  Year ended 
March  31, 2016              </t>
  </si>
  <si>
    <t xml:space="preserve">   Uniform to Officers</t>
  </si>
  <si>
    <t>President                          Director</t>
  </si>
  <si>
    <t>Chief Executive Officer              Secretary              CGM (A &amp; D)                     CGM (F &amp; A)                  GM (Banking)</t>
  </si>
  <si>
    <t xml:space="preserve">  Year ended 
March  31, 2017</t>
  </si>
  <si>
    <t xml:space="preserve">As at 
March  31, 2017              </t>
  </si>
  <si>
    <t>-</t>
  </si>
  <si>
    <t>Schedules forming part of financial statements as at 31.03.2017</t>
  </si>
  <si>
    <t xml:space="preserve">Year ended                   
March 31, 2017       </t>
  </si>
  <si>
    <t xml:space="preserve">  As at 
March  31, 2017              </t>
  </si>
  <si>
    <t>BALANCE SHEET AS AT 31ST MARCH 2017</t>
  </si>
  <si>
    <t>Note 5 : Other Liabilities</t>
  </si>
  <si>
    <t xml:space="preserve">   Installment Loan</t>
  </si>
  <si>
    <t>Co-Operative Socieities</t>
  </si>
  <si>
    <t>Advance-Apex Rent</t>
  </si>
  <si>
    <t>Branch Adjustment</t>
  </si>
  <si>
    <t>Contribution to Kannada Sahitya Parishat</t>
  </si>
  <si>
    <t>Amortization of GOI Securities</t>
  </si>
  <si>
    <t>Centenary Celebration Expenses</t>
  </si>
  <si>
    <t>ATM Charges</t>
  </si>
  <si>
    <t>Dividend and Miscellaneous Receipts</t>
  </si>
  <si>
    <t>Excess Centenary Year Celebration Fund</t>
  </si>
  <si>
    <t xml:space="preserve">   Capital Reserve</t>
  </si>
  <si>
    <t>Karnataka State Co-operative Apex Bank Limited</t>
  </si>
  <si>
    <t>No. 1, Pampa Mahakavi Road, Chamarajpet, Bangalore - 560 018</t>
  </si>
  <si>
    <t>A.O. Section</t>
  </si>
  <si>
    <t>Profit and Loss Account for the period ended 31st March, 2017</t>
  </si>
  <si>
    <t>Date: 17-07-2017</t>
  </si>
  <si>
    <t>Sl</t>
  </si>
  <si>
    <t>Expenditure</t>
  </si>
  <si>
    <t>Amount</t>
  </si>
  <si>
    <t>Income</t>
  </si>
  <si>
    <t>Interest on Dep, Borrowings and Other A/cs</t>
  </si>
  <si>
    <t xml:space="preserve">   Interest on Deposits</t>
  </si>
  <si>
    <t xml:space="preserve">   Interest on Invt - GTS</t>
  </si>
  <si>
    <t xml:space="preserve">   Interest on Invt - Banks</t>
  </si>
  <si>
    <t>Salaries, Allowances and Provident Fund</t>
  </si>
  <si>
    <t xml:space="preserve">   Income from sale of Bank Assets</t>
  </si>
  <si>
    <t xml:space="preserve">   Excess Cent year celaberation fund</t>
  </si>
  <si>
    <t xml:space="preserve">   Incentives received from RBI</t>
  </si>
  <si>
    <t xml:space="preserve">   Excess Prov in Invest Dep Reserve</t>
  </si>
  <si>
    <t xml:space="preserve">   Excess Old Bad &amp; Doubtful Debt Reserve</t>
  </si>
  <si>
    <t xml:space="preserve">Directors' &amp; Committee Members' Fee and </t>
  </si>
  <si>
    <t>Allowances</t>
  </si>
  <si>
    <t>Commission, Exchange &amp; Brokerage</t>
  </si>
  <si>
    <t xml:space="preserve">   Bank Charges</t>
  </si>
  <si>
    <t xml:space="preserve">   Dividend</t>
  </si>
  <si>
    <t xml:space="preserve">   Service Charges(loans)</t>
  </si>
  <si>
    <t>Rent, Taxes, Insurance and Lighting</t>
  </si>
  <si>
    <t xml:space="preserve">   PMJJBY</t>
  </si>
  <si>
    <t xml:space="preserve">   NPCI  Charges Received</t>
  </si>
  <si>
    <t xml:space="preserve">   Locker Rent</t>
  </si>
  <si>
    <t xml:space="preserve">   Loan processing Charges</t>
  </si>
  <si>
    <t xml:space="preserve">   Loan Application Charges</t>
  </si>
  <si>
    <t xml:space="preserve">   E-stamping Service Charges</t>
  </si>
  <si>
    <t xml:space="preserve">   Legal Charges</t>
  </si>
  <si>
    <t>Postage and Telephone charges</t>
  </si>
  <si>
    <t>Auditor's Fees</t>
  </si>
  <si>
    <t xml:space="preserve">   Audit Cost to CAs</t>
  </si>
  <si>
    <t>Other Expenditures</t>
  </si>
  <si>
    <t xml:space="preserve">   Contribution to Kannada sahitya Parshit</t>
  </si>
  <si>
    <t xml:space="preserve">   Amortization of GOI Securities</t>
  </si>
  <si>
    <t xml:space="preserve">   Centenary yr celeberation expenses</t>
  </si>
  <si>
    <t xml:space="preserve">   Consultancy Special charges</t>
  </si>
  <si>
    <t xml:space="preserve">   ATM Charges</t>
  </si>
  <si>
    <t xml:space="preserve">   RTGS Maintainence</t>
  </si>
  <si>
    <t xml:space="preserve">   Loss on Sale/Conversion of Govt. Securities </t>
  </si>
  <si>
    <t xml:space="preserve">   Uniform to Staff</t>
  </si>
  <si>
    <t xml:space="preserve">   Infrastructure Develop Assistance to Member </t>
  </si>
  <si>
    <t xml:space="preserve">   Banks</t>
  </si>
  <si>
    <t xml:space="preserve">   Diff IT paid (AY 2015-16)</t>
  </si>
  <si>
    <t xml:space="preserve">   Diff Income Tax paid (Ay.2008-09)</t>
  </si>
  <si>
    <t xml:space="preserve">   Diff Income Tax paid (AY 2013-2014)</t>
  </si>
  <si>
    <t xml:space="preserve">   Income tax paid</t>
  </si>
  <si>
    <t>Provisions</t>
  </si>
  <si>
    <t xml:space="preserve">   Bonus/Exgratia</t>
  </si>
  <si>
    <t xml:space="preserve">   Bad &amp; Doubtful Debt Reserve</t>
  </si>
  <si>
    <t xml:space="preserve">   Income Tax</t>
  </si>
  <si>
    <t>Net Profit</t>
  </si>
  <si>
    <t>Capital and Liabilities</t>
  </si>
  <si>
    <t>Property and Assets</t>
  </si>
  <si>
    <t>Capital</t>
  </si>
  <si>
    <t>Cash On Hand &amp; Bank Balances</t>
  </si>
  <si>
    <t xml:space="preserve">   A. Authorised share capital</t>
  </si>
  <si>
    <t xml:space="preserve">   Cash On Hand</t>
  </si>
  <si>
    <t xml:space="preserve">      15000000 shares of 100/- each</t>
  </si>
  <si>
    <t xml:space="preserve">   B. Subscribed share capital</t>
  </si>
  <si>
    <t xml:space="preserve">      8387577 shares of 100/- each</t>
  </si>
  <si>
    <t xml:space="preserve">   C. Paid-up share capital</t>
  </si>
  <si>
    <t xml:space="preserve">      Co-operative institutions</t>
  </si>
  <si>
    <t xml:space="preserve">   CBLO A/c With CCIL</t>
  </si>
  <si>
    <t xml:space="preserve">      Other than co-op institutions</t>
  </si>
  <si>
    <t xml:space="preserve">   Bank of Maharastra</t>
  </si>
  <si>
    <t xml:space="preserve">      State Government</t>
  </si>
  <si>
    <t xml:space="preserve">-    </t>
  </si>
  <si>
    <t>Reserve Fund and other reserves</t>
  </si>
  <si>
    <t xml:space="preserve">   Agricultural Credit Stabilisation Fund</t>
  </si>
  <si>
    <t xml:space="preserve">   In Central Government Securities</t>
  </si>
  <si>
    <t xml:space="preserve">      Bank</t>
  </si>
  <si>
    <t xml:space="preserve">      Grants &amp; Subsidy</t>
  </si>
  <si>
    <t xml:space="preserve">   Agricultural Credit Guarantee Relief Fund</t>
  </si>
  <si>
    <t xml:space="preserve">   In State Government Securities</t>
  </si>
  <si>
    <t xml:space="preserve">   Other Funds and Reserves</t>
  </si>
  <si>
    <t xml:space="preserve">      Capital Reserve</t>
  </si>
  <si>
    <t xml:space="preserve">      Building Fund</t>
  </si>
  <si>
    <t xml:space="preserve">   Shares in Co-operative Institutions</t>
  </si>
  <si>
    <t xml:space="preserve">      Dividend Equalisation Fund</t>
  </si>
  <si>
    <t xml:space="preserve">      Bad and Doubtful Debts Reserve</t>
  </si>
  <si>
    <t xml:space="preserve">      Investment Depreciation Reserve</t>
  </si>
  <si>
    <t xml:space="preserve">   Other Investments</t>
  </si>
  <si>
    <t xml:space="preserve">      Investment Fluctuation Reserve</t>
  </si>
  <si>
    <t xml:space="preserve">      Common Good Fund</t>
  </si>
  <si>
    <t xml:space="preserve">      PACS/DCCB Development Fund</t>
  </si>
  <si>
    <t xml:space="preserve">      Special Assistance Fund</t>
  </si>
  <si>
    <t xml:space="preserve">      Farmers Welfare Fund</t>
  </si>
  <si>
    <t xml:space="preserve">   ST Loans</t>
  </si>
  <si>
    <t xml:space="preserve">      Cadre Fund</t>
  </si>
  <si>
    <t xml:space="preserve">      SAO-OC</t>
  </si>
  <si>
    <t xml:space="preserve">      Co-operative Development Fund</t>
  </si>
  <si>
    <t xml:space="preserve">      SAO-OPP</t>
  </si>
  <si>
    <t xml:space="preserve">      Scheme for Rectification of Imbalance</t>
  </si>
  <si>
    <t xml:space="preserve">      SAO-NPDP</t>
  </si>
  <si>
    <t xml:space="preserve">      Deposit Insurance Scheme - PACS</t>
  </si>
  <si>
    <t xml:space="preserve">      Instalment Loan</t>
  </si>
  <si>
    <t xml:space="preserve">      Death Relief Fund</t>
  </si>
  <si>
    <t xml:space="preserve">      Vehicle Loan</t>
  </si>
  <si>
    <t xml:space="preserve">      Rural Farmers' Socio-Economic Development</t>
  </si>
  <si>
    <t xml:space="preserve">      Jewel Loan</t>
  </si>
  <si>
    <t xml:space="preserve">      Fund</t>
  </si>
  <si>
    <t xml:space="preserve">      Staff Advance</t>
  </si>
  <si>
    <t xml:space="preserve">      Revaluation Reserves - Land</t>
  </si>
  <si>
    <t xml:space="preserve">      Bills Discounted</t>
  </si>
  <si>
    <t xml:space="preserve">      Revaluation Reserves - Building</t>
  </si>
  <si>
    <t xml:space="preserve">      Apex Vruthipara</t>
  </si>
  <si>
    <t xml:space="preserve">      Apex Personal</t>
  </si>
  <si>
    <t xml:space="preserve">      Apex Travel</t>
  </si>
  <si>
    <t xml:space="preserve">   Fixed Deposits</t>
  </si>
  <si>
    <t xml:space="preserve">   Cash Credit A/c</t>
  </si>
  <si>
    <t xml:space="preserve">      Individuals</t>
  </si>
  <si>
    <t xml:space="preserve">      CCR I</t>
  </si>
  <si>
    <t xml:space="preserve">      Co-operative Societies</t>
  </si>
  <si>
    <t xml:space="preserve">      CCR II</t>
  </si>
  <si>
    <t xml:space="preserve">      Urban Banks</t>
  </si>
  <si>
    <t xml:space="preserve">      CCR IV</t>
  </si>
  <si>
    <t xml:space="preserve">      Central Co-operative Banks</t>
  </si>
  <si>
    <t xml:space="preserve">      CCR VII</t>
  </si>
  <si>
    <t xml:space="preserve">   Savings Bank Deposits</t>
  </si>
  <si>
    <t xml:space="preserve">      CCR VIII</t>
  </si>
  <si>
    <t xml:space="preserve">      CCR IX</t>
  </si>
  <si>
    <t xml:space="preserve">      CCR X</t>
  </si>
  <si>
    <t xml:space="preserve">   Overdrafts</t>
  </si>
  <si>
    <t xml:space="preserve">   Current Deposits</t>
  </si>
  <si>
    <t xml:space="preserve">      Debit Balances in CA</t>
  </si>
  <si>
    <t xml:space="preserve">      Overdraft - Staff</t>
  </si>
  <si>
    <t xml:space="preserve">   MT Loans</t>
  </si>
  <si>
    <t xml:space="preserve">      State Co-operative Banks</t>
  </si>
  <si>
    <t xml:space="preserve">      Schematic</t>
  </si>
  <si>
    <t xml:space="preserve">   Reserve Fund Deposits</t>
  </si>
  <si>
    <t xml:space="preserve">      Non Agr</t>
  </si>
  <si>
    <t xml:space="preserve">      NFS</t>
  </si>
  <si>
    <t xml:space="preserve">      MT Advance - PODF-PACS as MSCS</t>
  </si>
  <si>
    <t xml:space="preserve">      Advance Against Deposits</t>
  </si>
  <si>
    <t xml:space="preserve">   Diamond Jubilee Jeevan Jyothi Deposits</t>
  </si>
  <si>
    <t xml:space="preserve">      Advance Against Pledge of NSC / IVP</t>
  </si>
  <si>
    <t xml:space="preserve">      Advance - Apex Pension</t>
  </si>
  <si>
    <t xml:space="preserve">      Advances - Apex Women</t>
  </si>
  <si>
    <t xml:space="preserve">      Advance - Apex Overdraft</t>
  </si>
  <si>
    <t xml:space="preserve">      Advance-Apex Rent</t>
  </si>
  <si>
    <t xml:space="preserve">   Other Deposits</t>
  </si>
  <si>
    <t xml:space="preserve">   LT Loans</t>
  </si>
  <si>
    <t xml:space="preserve">      Cumulative Deposits</t>
  </si>
  <si>
    <t xml:space="preserve">      Housing Loan - Staff</t>
  </si>
  <si>
    <t xml:space="preserve">      Staff Security Deposits</t>
  </si>
  <si>
    <t xml:space="preserve">      Housing Loan - Public</t>
  </si>
  <si>
    <t xml:space="preserve">      Pension Plan Scheme Deposits</t>
  </si>
  <si>
    <t xml:space="preserve">      Project Loan</t>
  </si>
  <si>
    <t xml:space="preserve">      Other Deposit Schemes</t>
  </si>
  <si>
    <t xml:space="preserve">      House Mortage Loan</t>
  </si>
  <si>
    <t xml:space="preserve">      Credit Balance in CCR A/cs</t>
  </si>
  <si>
    <t xml:space="preserve">      Education Loan</t>
  </si>
  <si>
    <t xml:space="preserve">      Other Dep.Schemes-Matured &amp; In-op a/c's</t>
  </si>
  <si>
    <t xml:space="preserve">      Apex BDA</t>
  </si>
  <si>
    <t xml:space="preserve">      Long Term loans-Nabard</t>
  </si>
  <si>
    <t xml:space="preserve">   NCDC III Project</t>
  </si>
  <si>
    <t xml:space="preserve">   NABARD</t>
  </si>
  <si>
    <t xml:space="preserve">      MCSM Ltd.</t>
  </si>
  <si>
    <t xml:space="preserve">      Long Term</t>
  </si>
  <si>
    <t xml:space="preserve">      MCOM Ltd.</t>
  </si>
  <si>
    <t xml:space="preserve">      ST-SAO-OC</t>
  </si>
  <si>
    <t xml:space="preserve">      SVCTM Ltd.</t>
  </si>
  <si>
    <t xml:space="preserve">      ST-SAO-OPP</t>
  </si>
  <si>
    <t xml:space="preserve">      RSNG Ltd.</t>
  </si>
  <si>
    <t xml:space="preserve">      ST-SAO-NPDP</t>
  </si>
  <si>
    <t xml:space="preserve">      MT-Schematic</t>
  </si>
  <si>
    <t>Bills Receivable (Contra)</t>
  </si>
  <si>
    <t xml:space="preserve">      MT-NFS</t>
  </si>
  <si>
    <t xml:space="preserve">   OBC</t>
  </si>
  <si>
    <t xml:space="preserve">      MT-Borrowings-PODF-PACS as MSCS</t>
  </si>
  <si>
    <t>Interest Receivable (Contra)</t>
  </si>
  <si>
    <t xml:space="preserve">      Balance with SCBs</t>
  </si>
  <si>
    <t xml:space="preserve">   Central Co-operative Banks</t>
  </si>
  <si>
    <t>Branch Adjustments</t>
  </si>
  <si>
    <t xml:space="preserve">      CCR X (Food Credit)</t>
  </si>
  <si>
    <t>Bills Sent for Collection (Contra)</t>
  </si>
  <si>
    <t xml:space="preserve">   Premises</t>
  </si>
  <si>
    <t xml:space="preserve">   Furniture &amp; Fixtures</t>
  </si>
  <si>
    <t xml:space="preserve">   Computers</t>
  </si>
  <si>
    <t>Interest Reserve (Contra)</t>
  </si>
  <si>
    <t xml:space="preserve">   Vehicles</t>
  </si>
  <si>
    <t xml:space="preserve">   Clearing Diff Receivable</t>
  </si>
  <si>
    <t xml:space="preserve">   ACSTI A/c</t>
  </si>
  <si>
    <t xml:space="preserve">   Advance Income Tax</t>
  </si>
  <si>
    <t xml:space="preserve">   Contingent Provision Against Standard Assets</t>
  </si>
  <si>
    <t xml:space="preserve">   Regional PF Commissioner</t>
  </si>
  <si>
    <t xml:space="preserve">   2016-2017 </t>
  </si>
  <si>
    <t>Bills Discounted</t>
  </si>
  <si>
    <t>b) KSUBF</t>
  </si>
  <si>
    <t xml:space="preserve">c) State &amp; National Co-op Inst. </t>
  </si>
  <si>
    <t>d) Other than Co-op. Inst.</t>
  </si>
  <si>
    <t>PROFIT AND LOSS STATEMENT FOR THE YEAR ENDED 31ST MARCH 2017</t>
  </si>
  <si>
    <t>Balance Sheet as on 31.03.2017</t>
  </si>
  <si>
    <t>b) State Government</t>
  </si>
  <si>
    <t>The Karnataka State Cooperative Apex Bank Ltd.,</t>
  </si>
  <si>
    <t>Type</t>
  </si>
  <si>
    <t>Share Movements</t>
  </si>
  <si>
    <t>31.03.2016</t>
  </si>
  <si>
    <t>Refund</t>
  </si>
  <si>
    <t>Additions</t>
  </si>
  <si>
    <t>31.03.2017</t>
  </si>
  <si>
    <t>Members</t>
  </si>
  <si>
    <t>Shares</t>
  </si>
  <si>
    <t>A</t>
  </si>
  <si>
    <t>DCC Banks</t>
  </si>
  <si>
    <t>B</t>
  </si>
  <si>
    <t>State Government</t>
  </si>
  <si>
    <t>C</t>
  </si>
  <si>
    <t>Associate Members</t>
  </si>
  <si>
    <t>Share Capital Movements during the year 2016-2017</t>
  </si>
  <si>
    <t>a) DCC Banks(3,718 Shares)</t>
  </si>
  <si>
    <t>c) Associated / Nominal Members (471 Shares)</t>
  </si>
  <si>
    <t>(4,189 Shares)</t>
  </si>
  <si>
    <t xml:space="preserve">   Loss on Sale of GOI Securities</t>
  </si>
  <si>
    <t>Overdue Interest Reserve (As per contra)</t>
  </si>
  <si>
    <t>Special Reserve</t>
  </si>
  <si>
    <t>f) Contingent Reserves for Standard Assets</t>
  </si>
  <si>
    <t>g) Centenery Year Celebration Fund</t>
  </si>
  <si>
    <t>h) Investment Fluctuation Reserve</t>
  </si>
  <si>
    <t>i) Special Reserve</t>
  </si>
  <si>
    <t>Profit on Sale of Investments-GTS</t>
  </si>
  <si>
    <t xml:space="preserve">   Balance with State Co-operative Banks</t>
  </si>
  <si>
    <t xml:space="preserve">   Central Co-operative Banks CCR X (Food Credit)</t>
  </si>
  <si>
    <t>Date : 2nd August 2017</t>
  </si>
  <si>
    <t>sd</t>
  </si>
  <si>
    <t xml:space="preserve">          sd</t>
  </si>
  <si>
    <t xml:space="preserve">          sd                                                   sd                             sd</t>
  </si>
  <si>
    <t xml:space="preserve">                                        sd</t>
  </si>
  <si>
    <t xml:space="preserve">       sd</t>
  </si>
  <si>
    <t xml:space="preserve">           sd                                          sd                           sd</t>
  </si>
  <si>
    <t xml:space="preserve">            sd</t>
  </si>
</sst>
</file>

<file path=xl/styles.xml><?xml version="1.0" encoding="utf-8"?>
<styleSheet xmlns="http://schemas.openxmlformats.org/spreadsheetml/2006/main">
  <numFmts count="5">
    <numFmt numFmtId="164" formatCode="_(* #,##0.00_);_(* \(#,##0.00\);_(* &quot;-&quot;??_);_(@_)"/>
    <numFmt numFmtId="165" formatCode="#,##0_ ;\-#,##0\ "/>
    <numFmt numFmtId="166" formatCode="_(* #,##0_);_(* \(#,##0\);_(* &quot;-&quot;??_);_(@_)"/>
    <numFmt numFmtId="167" formatCode="#,##0.0;\-#,##0.0"/>
    <numFmt numFmtId="168" formatCode="##,###,###,##0.00"/>
  </numFmts>
  <fonts count="24">
    <font>
      <sz val="10"/>
      <name val="Courie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i/>
      <sz val="14"/>
      <color theme="1"/>
      <name val="Arial"/>
      <family val="2"/>
    </font>
    <font>
      <i/>
      <sz val="14"/>
      <color theme="1"/>
      <name val="Arial"/>
      <family val="2"/>
    </font>
    <font>
      <b/>
      <sz val="16"/>
      <color theme="1"/>
      <name val="Arial"/>
      <family val="2"/>
    </font>
    <font>
      <sz val="16"/>
      <name val="Arial"/>
      <family val="2"/>
    </font>
    <font>
      <sz val="16"/>
      <color theme="1"/>
      <name val="Arial"/>
      <family val="2"/>
    </font>
    <font>
      <sz val="16"/>
      <color rgb="FFFF0000"/>
      <name val="Arial"/>
      <family val="2"/>
    </font>
    <font>
      <b/>
      <i/>
      <sz val="16"/>
      <color theme="1"/>
      <name val="Arial"/>
      <family val="2"/>
    </font>
    <font>
      <i/>
      <sz val="16"/>
      <color theme="1"/>
      <name val="Arial"/>
      <family val="2"/>
    </font>
    <font>
      <b/>
      <sz val="26"/>
      <color theme="1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6"/>
      <color theme="1"/>
      <name val="Arial"/>
      <family val="2"/>
    </font>
    <font>
      <u/>
      <sz val="26"/>
      <color theme="1"/>
      <name val="Arial"/>
      <family val="2"/>
    </font>
    <font>
      <u/>
      <sz val="26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Book Antiqua"/>
      <family val="1"/>
    </font>
    <font>
      <b/>
      <sz val="10"/>
      <color theme="1"/>
      <name val="Book Antiqua"/>
      <family val="1"/>
    </font>
  </fonts>
  <fills count="5">
    <fill>
      <patternFill patternType="none"/>
    </fill>
    <fill>
      <patternFill patternType="gray125"/>
    </fill>
    <fill>
      <patternFill patternType="solid">
        <fgColor rgb="FFEAEAE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39" fontId="0" fillId="0" borderId="0"/>
    <xf numFmtId="164" fontId="2" fillId="0" borderId="0" applyFont="0" applyFill="0" applyBorder="0" applyAlignment="0" applyProtection="0"/>
    <xf numFmtId="0" fontId="3" fillId="0" borderId="0"/>
    <xf numFmtId="0" fontId="1" fillId="0" borderId="0"/>
  </cellStyleXfs>
  <cellXfs count="257">
    <xf numFmtId="39" fontId="0" fillId="0" borderId="0" xfId="0"/>
    <xf numFmtId="39" fontId="4" fillId="0" borderId="0" xfId="0" applyFont="1"/>
    <xf numFmtId="39" fontId="6" fillId="0" borderId="0" xfId="0" applyFont="1" applyBorder="1" applyAlignment="1">
      <alignment horizontal="left" vertical="center"/>
    </xf>
    <xf numFmtId="39" fontId="4" fillId="0" borderId="0" xfId="0" applyFont="1" applyBorder="1" applyAlignment="1">
      <alignment horizontal="center"/>
    </xf>
    <xf numFmtId="39" fontId="4" fillId="0" borderId="0" xfId="0" applyFont="1" applyBorder="1" applyAlignment="1">
      <alignment horizontal="left" vertical="center"/>
    </xf>
    <xf numFmtId="165" fontId="4" fillId="0" borderId="0" xfId="0" applyNumberFormat="1" applyFont="1" applyAlignment="1">
      <alignment horizontal="center"/>
    </xf>
    <xf numFmtId="165" fontId="4" fillId="0" borderId="0" xfId="0" applyNumberFormat="1" applyFont="1" applyBorder="1" applyAlignment="1">
      <alignment horizontal="center"/>
    </xf>
    <xf numFmtId="39" fontId="4" fillId="0" borderId="0" xfId="0" applyFont="1" applyBorder="1" applyAlignment="1">
      <alignment horizontal="left" vertical="top"/>
    </xf>
    <xf numFmtId="39" fontId="5" fillId="0" borderId="0" xfId="0" applyFont="1" applyBorder="1" applyAlignment="1">
      <alignment horizontal="left" vertical="top"/>
    </xf>
    <xf numFmtId="39" fontId="7" fillId="0" borderId="0" xfId="0" applyFont="1" applyBorder="1" applyAlignment="1">
      <alignment horizontal="left" vertical="center"/>
    </xf>
    <xf numFmtId="39" fontId="5" fillId="0" borderId="0" xfId="0" quotePrefix="1" applyFont="1" applyBorder="1" applyAlignment="1">
      <alignment horizontal="center"/>
    </xf>
    <xf numFmtId="39" fontId="7" fillId="0" borderId="0" xfId="0" applyFont="1" applyBorder="1" applyAlignment="1">
      <alignment horizontal="center" vertical="top"/>
    </xf>
    <xf numFmtId="39" fontId="4" fillId="0" borderId="0" xfId="0" applyFont="1" applyBorder="1" applyAlignment="1">
      <alignment horizontal="center" vertical="top"/>
    </xf>
    <xf numFmtId="39" fontId="7" fillId="0" borderId="0" xfId="0" applyFont="1" applyBorder="1" applyAlignment="1">
      <alignment horizontal="left" vertical="top"/>
    </xf>
    <xf numFmtId="39" fontId="5" fillId="0" borderId="0" xfId="0" applyFont="1" applyBorder="1" applyAlignment="1">
      <alignment horizontal="center" vertical="top"/>
    </xf>
    <xf numFmtId="167" fontId="4" fillId="0" borderId="0" xfId="0" applyNumberFormat="1" applyFont="1"/>
    <xf numFmtId="166" fontId="4" fillId="0" borderId="0" xfId="1" applyNumberFormat="1" applyFont="1" applyBorder="1"/>
    <xf numFmtId="166" fontId="5" fillId="0" borderId="0" xfId="1" applyNumberFormat="1" applyFont="1" applyBorder="1"/>
    <xf numFmtId="166" fontId="5" fillId="0" borderId="0" xfId="1" applyNumberFormat="1" applyFont="1" applyBorder="1" applyAlignment="1"/>
    <xf numFmtId="166" fontId="4" fillId="0" borderId="0" xfId="1" applyNumberFormat="1" applyFont="1" applyBorder="1" applyAlignment="1">
      <alignment horizontal="left" vertical="top"/>
    </xf>
    <xf numFmtId="166" fontId="5" fillId="0" borderId="0" xfId="1" applyNumberFormat="1" applyFont="1" applyBorder="1" applyAlignment="1">
      <alignment vertical="top"/>
    </xf>
    <xf numFmtId="166" fontId="5" fillId="0" borderId="0" xfId="1" applyNumberFormat="1" applyFont="1" applyBorder="1" applyAlignment="1">
      <alignment horizontal="left" vertical="top"/>
    </xf>
    <xf numFmtId="39" fontId="5" fillId="0" borderId="0" xfId="0" applyFont="1"/>
    <xf numFmtId="39" fontId="5" fillId="0" borderId="0" xfId="0" applyFont="1" applyBorder="1" applyAlignment="1">
      <alignment horizontal="left"/>
    </xf>
    <xf numFmtId="39" fontId="9" fillId="0" borderId="0" xfId="0" applyFont="1"/>
    <xf numFmtId="39" fontId="8" fillId="0" borderId="0" xfId="0" applyFont="1" applyAlignment="1">
      <alignment horizontal="center"/>
    </xf>
    <xf numFmtId="39" fontId="10" fillId="0" borderId="0" xfId="0" applyFont="1"/>
    <xf numFmtId="39" fontId="8" fillId="0" borderId="0" xfId="0" applyFont="1" applyAlignment="1">
      <alignment horizontal="center" vertical="center"/>
    </xf>
    <xf numFmtId="166" fontId="10" fillId="0" borderId="0" xfId="1" applyNumberFormat="1" applyFont="1" applyAlignment="1">
      <alignment horizontal="center"/>
    </xf>
    <xf numFmtId="166" fontId="10" fillId="0" borderId="0" xfId="1" applyNumberFormat="1" applyFont="1"/>
    <xf numFmtId="39" fontId="8" fillId="3" borderId="1" xfId="0" applyFont="1" applyFill="1" applyBorder="1" applyAlignment="1">
      <alignment horizontal="center" vertical="center"/>
    </xf>
    <xf numFmtId="39" fontId="8" fillId="3" borderId="1" xfId="0" applyFont="1" applyFill="1" applyBorder="1" applyAlignment="1">
      <alignment horizontal="center" vertical="center" wrapText="1"/>
    </xf>
    <xf numFmtId="166" fontId="8" fillId="3" borderId="1" xfId="1" quotePrefix="1" applyNumberFormat="1" applyFont="1" applyFill="1" applyBorder="1" applyAlignment="1">
      <alignment horizontal="center" vertical="justify" wrapText="1"/>
    </xf>
    <xf numFmtId="39" fontId="8" fillId="0" borderId="8" xfId="0" applyFont="1" applyBorder="1"/>
    <xf numFmtId="39" fontId="10" fillId="0" borderId="0" xfId="0" applyFont="1" applyAlignment="1">
      <alignment horizontal="center"/>
    </xf>
    <xf numFmtId="166" fontId="10" fillId="0" borderId="8" xfId="1" applyNumberFormat="1" applyFont="1" applyBorder="1"/>
    <xf numFmtId="39" fontId="10" fillId="0" borderId="3" xfId="0" applyFont="1" applyBorder="1"/>
    <xf numFmtId="166" fontId="10" fillId="0" borderId="3" xfId="1" applyNumberFormat="1" applyFont="1" applyBorder="1"/>
    <xf numFmtId="166" fontId="10" fillId="0" borderId="9" xfId="1" applyNumberFormat="1" applyFont="1" applyBorder="1"/>
    <xf numFmtId="39" fontId="10" fillId="0" borderId="5" xfId="0" applyFont="1" applyBorder="1"/>
    <xf numFmtId="166" fontId="10" fillId="0" borderId="5" xfId="1" applyNumberFormat="1" applyFont="1" applyBorder="1"/>
    <xf numFmtId="39" fontId="8" fillId="0" borderId="1" xfId="0" applyFont="1" applyBorder="1" applyAlignment="1">
      <alignment horizontal="center" vertical="center"/>
    </xf>
    <xf numFmtId="37" fontId="10" fillId="0" borderId="1" xfId="0" applyNumberFormat="1" applyFont="1" applyBorder="1" applyAlignment="1">
      <alignment horizontal="center"/>
    </xf>
    <xf numFmtId="166" fontId="8" fillId="0" borderId="1" xfId="1" applyNumberFormat="1" applyFont="1" applyBorder="1"/>
    <xf numFmtId="37" fontId="10" fillId="0" borderId="8" xfId="0" applyNumberFormat="1" applyFont="1" applyBorder="1" applyAlignment="1">
      <alignment horizontal="center"/>
    </xf>
    <xf numFmtId="37" fontId="10" fillId="0" borderId="3" xfId="0" applyNumberFormat="1" applyFont="1" applyBorder="1" applyAlignment="1">
      <alignment horizontal="center"/>
    </xf>
    <xf numFmtId="39" fontId="8" fillId="0" borderId="3" xfId="0" applyFont="1" applyBorder="1"/>
    <xf numFmtId="39" fontId="10" fillId="0" borderId="3" xfId="0" applyFont="1" applyBorder="1" applyAlignment="1">
      <alignment horizontal="center"/>
    </xf>
    <xf numFmtId="39" fontId="8" fillId="0" borderId="3" xfId="0" applyFont="1" applyFill="1" applyBorder="1" applyAlignment="1">
      <alignment horizontal="center"/>
    </xf>
    <xf numFmtId="166" fontId="10" fillId="0" borderId="3" xfId="1" applyNumberFormat="1" applyFont="1" applyFill="1" applyBorder="1"/>
    <xf numFmtId="39" fontId="10" fillId="0" borderId="3" xfId="0" applyFont="1" applyFill="1" applyBorder="1" applyAlignment="1">
      <alignment horizontal="center"/>
    </xf>
    <xf numFmtId="39" fontId="10" fillId="0" borderId="5" xfId="0" applyFont="1" applyFill="1" applyBorder="1"/>
    <xf numFmtId="166" fontId="10" fillId="0" borderId="5" xfId="1" applyNumberFormat="1" applyFont="1" applyFill="1" applyBorder="1"/>
    <xf numFmtId="39" fontId="8" fillId="0" borderId="1" xfId="0" applyFont="1" applyFill="1" applyBorder="1" applyAlignment="1">
      <alignment horizontal="center"/>
    </xf>
    <xf numFmtId="39" fontId="10" fillId="0" borderId="2" xfId="0" applyFont="1" applyFill="1" applyBorder="1" applyAlignment="1">
      <alignment horizontal="center"/>
    </xf>
    <xf numFmtId="166" fontId="8" fillId="0" borderId="1" xfId="1" applyNumberFormat="1" applyFont="1" applyFill="1" applyBorder="1"/>
    <xf numFmtId="39" fontId="10" fillId="0" borderId="8" xfId="0" applyFont="1" applyBorder="1" applyAlignment="1">
      <alignment horizontal="center"/>
    </xf>
    <xf numFmtId="39" fontId="8" fillId="0" borderId="3" xfId="0" applyFont="1" applyBorder="1" applyAlignment="1">
      <alignment horizontal="center"/>
    </xf>
    <xf numFmtId="166" fontId="8" fillId="0" borderId="9" xfId="1" applyNumberFormat="1" applyFont="1" applyBorder="1"/>
    <xf numFmtId="166" fontId="10" fillId="0" borderId="0" xfId="1" applyNumberFormat="1" applyFont="1" applyBorder="1"/>
    <xf numFmtId="166" fontId="10" fillId="0" borderId="0" xfId="1" applyNumberFormat="1" applyFont="1" applyFill="1"/>
    <xf numFmtId="39" fontId="8" fillId="0" borderId="1" xfId="0" applyFont="1" applyBorder="1" applyAlignment="1">
      <alignment vertical="center"/>
    </xf>
    <xf numFmtId="39" fontId="10" fillId="0" borderId="1" xfId="0" applyFont="1" applyBorder="1" applyAlignment="1">
      <alignment horizontal="center"/>
    </xf>
    <xf numFmtId="166" fontId="8" fillId="0" borderId="6" xfId="1" applyNumberFormat="1" applyFont="1" applyBorder="1"/>
    <xf numFmtId="39" fontId="11" fillId="0" borderId="0" xfId="0" applyFont="1"/>
    <xf numFmtId="39" fontId="8" fillId="0" borderId="0" xfId="0" applyFont="1" applyBorder="1" applyAlignment="1">
      <alignment vertical="center"/>
    </xf>
    <xf numFmtId="39" fontId="10" fillId="0" borderId="0" xfId="0" applyFont="1" applyBorder="1" applyAlignment="1">
      <alignment horizontal="center"/>
    </xf>
    <xf numFmtId="166" fontId="8" fillId="0" borderId="0" xfId="1" applyNumberFormat="1" applyFont="1" applyBorder="1"/>
    <xf numFmtId="39" fontId="8" fillId="0" borderId="0" xfId="0" applyFont="1" applyBorder="1" applyAlignment="1">
      <alignment horizontal="left" vertical="top"/>
    </xf>
    <xf numFmtId="166" fontId="10" fillId="0" borderId="0" xfId="1" applyNumberFormat="1" applyFont="1" applyBorder="1" applyAlignment="1">
      <alignment horizontal="left" vertical="top"/>
    </xf>
    <xf numFmtId="39" fontId="10" fillId="0" borderId="0" xfId="0" applyFont="1" applyBorder="1" applyAlignment="1">
      <alignment horizontal="center" vertical="top"/>
    </xf>
    <xf numFmtId="166" fontId="9" fillId="0" borderId="0" xfId="1" applyNumberFormat="1" applyFont="1"/>
    <xf numFmtId="39" fontId="15" fillId="0" borderId="0" xfId="0" applyFont="1"/>
    <xf numFmtId="39" fontId="15" fillId="0" borderId="0" xfId="0" applyFont="1" applyAlignment="1">
      <alignment vertical="center"/>
    </xf>
    <xf numFmtId="166" fontId="17" fillId="0" borderId="9" xfId="1" applyNumberFormat="1" applyFont="1" applyBorder="1"/>
    <xf numFmtId="166" fontId="17" fillId="0" borderId="9" xfId="1" applyNumberFormat="1" applyFont="1" applyBorder="1" applyAlignment="1">
      <alignment horizontal="right"/>
    </xf>
    <xf numFmtId="166" fontId="15" fillId="0" borderId="9" xfId="1" applyNumberFormat="1" applyFont="1" applyBorder="1"/>
    <xf numFmtId="166" fontId="15" fillId="0" borderId="10" xfId="1" applyNumberFormat="1" applyFont="1" applyBorder="1"/>
    <xf numFmtId="166" fontId="15" fillId="0" borderId="7" xfId="1" applyNumberFormat="1" applyFont="1" applyBorder="1"/>
    <xf numFmtId="166" fontId="16" fillId="0" borderId="12" xfId="1" applyNumberFormat="1" applyFont="1" applyBorder="1"/>
    <xf numFmtId="166" fontId="15" fillId="0" borderId="9" xfId="1" applyNumberFormat="1" applyFont="1" applyFill="1" applyBorder="1"/>
    <xf numFmtId="39" fontId="15" fillId="0" borderId="0" xfId="0" applyFont="1" applyFill="1"/>
    <xf numFmtId="166" fontId="16" fillId="0" borderId="6" xfId="1" applyNumberFormat="1" applyFont="1" applyBorder="1"/>
    <xf numFmtId="166" fontId="15" fillId="0" borderId="0" xfId="1" applyNumberFormat="1" applyFont="1"/>
    <xf numFmtId="39" fontId="17" fillId="0" borderId="3" xfId="0" applyFont="1" applyBorder="1"/>
    <xf numFmtId="39" fontId="14" fillId="0" borderId="3" xfId="0" applyFont="1" applyBorder="1"/>
    <xf numFmtId="39" fontId="18" fillId="0" borderId="3" xfId="0" applyFont="1" applyBorder="1"/>
    <xf numFmtId="39" fontId="19" fillId="0" borderId="3" xfId="0" applyFont="1" applyBorder="1"/>
    <xf numFmtId="39" fontId="15" fillId="0" borderId="3" xfId="0" applyFont="1" applyBorder="1"/>
    <xf numFmtId="39" fontId="16" fillId="0" borderId="3" xfId="0" applyFont="1" applyBorder="1"/>
    <xf numFmtId="39" fontId="15" fillId="0" borderId="5" xfId="0" applyFont="1" applyBorder="1"/>
    <xf numFmtId="39" fontId="14" fillId="0" borderId="8" xfId="0" applyFont="1" applyBorder="1"/>
    <xf numFmtId="39" fontId="15" fillId="0" borderId="3" xfId="0" applyFont="1" applyFill="1" applyBorder="1"/>
    <xf numFmtId="39" fontId="16" fillId="0" borderId="8" xfId="0" applyFont="1" applyBorder="1"/>
    <xf numFmtId="39" fontId="19" fillId="0" borderId="8" xfId="0" applyFont="1" applyBorder="1"/>
    <xf numFmtId="166" fontId="14" fillId="0" borderId="12" xfId="1" applyNumberFormat="1" applyFont="1" applyBorder="1"/>
    <xf numFmtId="166" fontId="15" fillId="0" borderId="0" xfId="0" applyNumberFormat="1" applyFont="1"/>
    <xf numFmtId="39" fontId="14" fillId="2" borderId="1" xfId="0" applyFont="1" applyFill="1" applyBorder="1"/>
    <xf numFmtId="39" fontId="14" fillId="0" borderId="3" xfId="0" applyFont="1" applyBorder="1" applyAlignment="1">
      <alignment wrapText="1"/>
    </xf>
    <xf numFmtId="39" fontId="8" fillId="0" borderId="0" xfId="0" applyFont="1" applyAlignment="1">
      <alignment horizontal="center"/>
    </xf>
    <xf numFmtId="39" fontId="8" fillId="0" borderId="11" xfId="0" quotePrefix="1" applyFont="1" applyBorder="1" applyAlignment="1">
      <alignment horizontal="left" vertical="center"/>
    </xf>
    <xf numFmtId="166" fontId="8" fillId="0" borderId="11" xfId="1" quotePrefix="1" applyNumberFormat="1" applyFont="1" applyBorder="1" applyAlignment="1">
      <alignment horizontal="left" vertical="center"/>
    </xf>
    <xf numFmtId="39" fontId="8" fillId="0" borderId="1" xfId="0" applyFont="1" applyBorder="1" applyAlignment="1">
      <alignment horizontal="center" vertical="center" wrapText="1"/>
    </xf>
    <xf numFmtId="166" fontId="8" fillId="0" borderId="1" xfId="1" applyNumberFormat="1" applyFont="1" applyBorder="1" applyAlignment="1">
      <alignment horizontal="center" vertical="center" wrapText="1"/>
    </xf>
    <xf numFmtId="39" fontId="8" fillId="0" borderId="4" xfId="0" applyFont="1" applyBorder="1"/>
    <xf numFmtId="39" fontId="10" fillId="0" borderId="4" xfId="0" applyFont="1" applyBorder="1"/>
    <xf numFmtId="39" fontId="10" fillId="0" borderId="5" xfId="0" applyFont="1" applyBorder="1" applyAlignment="1">
      <alignment horizontal="center"/>
    </xf>
    <xf numFmtId="39" fontId="10" fillId="0" borderId="8" xfId="0" applyFont="1" applyBorder="1"/>
    <xf numFmtId="39" fontId="10" fillId="0" borderId="10" xfId="0" applyFont="1" applyBorder="1" applyAlignment="1">
      <alignment horizontal="center"/>
    </xf>
    <xf numFmtId="39" fontId="8" fillId="0" borderId="0" xfId="0" applyFont="1" applyBorder="1" applyAlignment="1">
      <alignment horizontal="center" vertical="center"/>
    </xf>
    <xf numFmtId="39" fontId="13" fillId="0" borderId="0" xfId="0" quotePrefix="1" applyFont="1" applyBorder="1" applyAlignment="1">
      <alignment horizontal="center" vertical="top"/>
    </xf>
    <xf numFmtId="166" fontId="13" fillId="0" borderId="0" xfId="1" applyNumberFormat="1" applyFont="1" applyBorder="1" applyAlignment="1">
      <alignment horizontal="left" vertical="top"/>
    </xf>
    <xf numFmtId="39" fontId="8" fillId="0" borderId="0" xfId="0" quotePrefix="1" applyFont="1" applyBorder="1" applyAlignment="1">
      <alignment horizontal="left" vertical="top"/>
    </xf>
    <xf numFmtId="39" fontId="12" fillId="0" borderId="0" xfId="0" applyFont="1" applyBorder="1" applyAlignment="1">
      <alignment horizontal="center" vertical="center"/>
    </xf>
    <xf numFmtId="39" fontId="8" fillId="0" borderId="4" xfId="0" applyFont="1" applyBorder="1" applyAlignment="1">
      <alignment horizontal="center" vertical="center"/>
    </xf>
    <xf numFmtId="39" fontId="8" fillId="0" borderId="3" xfId="0" applyFont="1" applyBorder="1" applyAlignment="1">
      <alignment horizontal="center" vertical="center" wrapText="1"/>
    </xf>
    <xf numFmtId="166" fontId="8" fillId="0" borderId="3" xfId="1" applyNumberFormat="1" applyFont="1" applyBorder="1" applyAlignment="1">
      <alignment horizontal="center" vertical="center" wrapText="1"/>
    </xf>
    <xf numFmtId="39" fontId="8" fillId="0" borderId="0" xfId="0" applyFont="1" applyAlignment="1">
      <alignment horizontal="center"/>
    </xf>
    <xf numFmtId="166" fontId="14" fillId="2" borderId="1" xfId="1" applyNumberFormat="1" applyFont="1" applyFill="1" applyBorder="1" applyAlignment="1">
      <alignment horizontal="center" vertical="justify" wrapText="1"/>
    </xf>
    <xf numFmtId="39" fontId="14" fillId="2" borderId="1" xfId="0" applyFont="1" applyFill="1" applyBorder="1" applyAlignment="1">
      <alignment vertical="center"/>
    </xf>
    <xf numFmtId="39" fontId="15" fillId="0" borderId="3" xfId="0" applyFont="1" applyBorder="1" applyAlignment="1">
      <alignment horizontal="left" indent="1"/>
    </xf>
    <xf numFmtId="167" fontId="15" fillId="0" borderId="3" xfId="0" applyNumberFormat="1" applyFont="1" applyBorder="1" applyAlignment="1">
      <alignment horizontal="left" indent="1"/>
    </xf>
    <xf numFmtId="39" fontId="15" fillId="0" borderId="4" xfId="0" applyFont="1" applyBorder="1" applyAlignment="1">
      <alignment horizontal="left" indent="1"/>
    </xf>
    <xf numFmtId="39" fontId="10" fillId="0" borderId="13" xfId="0" applyFont="1" applyBorder="1" applyAlignment="1">
      <alignment horizontal="center"/>
    </xf>
    <xf numFmtId="166" fontId="10" fillId="0" borderId="4" xfId="1" applyNumberFormat="1" applyFont="1" applyBorder="1"/>
    <xf numFmtId="168" fontId="20" fillId="0" borderId="3" xfId="0" applyNumberFormat="1" applyFont="1" applyBorder="1" applyAlignment="1">
      <alignment horizontal="right" vertical="center"/>
    </xf>
    <xf numFmtId="39" fontId="17" fillId="0" borderId="3" xfId="0" applyFont="1" applyBorder="1" applyAlignment="1">
      <alignment horizontal="left" indent="1"/>
    </xf>
    <xf numFmtId="39" fontId="9" fillId="0" borderId="3" xfId="0" applyFont="1" applyBorder="1"/>
    <xf numFmtId="39" fontId="10" fillId="0" borderId="5" xfId="0" applyFont="1" applyFill="1" applyBorder="1" applyAlignment="1">
      <alignment horizontal="center"/>
    </xf>
    <xf numFmtId="39" fontId="20" fillId="0" borderId="0" xfId="0" applyFont="1" applyAlignment="1">
      <alignment vertical="center"/>
    </xf>
    <xf numFmtId="39" fontId="20" fillId="0" borderId="1" xfId="0" applyFont="1" applyBorder="1" applyAlignment="1">
      <alignment horizontal="center" vertical="center"/>
    </xf>
    <xf numFmtId="39" fontId="20" fillId="0" borderId="0" xfId="0" applyFont="1" applyAlignment="1">
      <alignment horizontal="center" vertical="center"/>
    </xf>
    <xf numFmtId="39" fontId="20" fillId="0" borderId="3" xfId="0" applyFont="1" applyBorder="1" applyAlignment="1">
      <alignment horizontal="center" vertical="center"/>
    </xf>
    <xf numFmtId="39" fontId="21" fillId="0" borderId="3" xfId="0" applyFont="1" applyBorder="1" applyAlignment="1">
      <alignment vertical="center"/>
    </xf>
    <xf numFmtId="39" fontId="20" fillId="0" borderId="3" xfId="0" applyFont="1" applyBorder="1" applyAlignment="1">
      <alignment vertical="center"/>
    </xf>
    <xf numFmtId="168" fontId="20" fillId="4" borderId="3" xfId="0" applyNumberFormat="1" applyFont="1" applyFill="1" applyBorder="1" applyAlignment="1">
      <alignment horizontal="right" vertical="center"/>
    </xf>
    <xf numFmtId="4" fontId="20" fillId="0" borderId="3" xfId="0" applyNumberFormat="1" applyFont="1" applyBorder="1" applyAlignment="1">
      <alignment horizontal="right" vertical="center"/>
    </xf>
    <xf numFmtId="39" fontId="20" fillId="4" borderId="3" xfId="0" applyFont="1" applyFill="1" applyBorder="1" applyAlignment="1">
      <alignment horizontal="center" vertical="center"/>
    </xf>
    <xf numFmtId="39" fontId="20" fillId="4" borderId="3" xfId="0" applyFont="1" applyFill="1" applyBorder="1" applyAlignment="1">
      <alignment vertical="center"/>
    </xf>
    <xf numFmtId="4" fontId="20" fillId="4" borderId="3" xfId="0" applyNumberFormat="1" applyFont="1" applyFill="1" applyBorder="1" applyAlignment="1">
      <alignment horizontal="right" vertical="center"/>
    </xf>
    <xf numFmtId="39" fontId="20" fillId="4" borderId="0" xfId="0" applyFont="1" applyFill="1" applyAlignment="1">
      <alignment vertical="center"/>
    </xf>
    <xf numFmtId="168" fontId="20" fillId="0" borderId="1" xfId="0" applyNumberFormat="1" applyFont="1" applyBorder="1" applyAlignment="1">
      <alignment horizontal="right" vertical="center"/>
    </xf>
    <xf numFmtId="168" fontId="20" fillId="0" borderId="0" xfId="0" applyNumberFormat="1" applyFont="1" applyAlignment="1">
      <alignment horizontal="right" vertical="center"/>
    </xf>
    <xf numFmtId="166" fontId="10" fillId="0" borderId="3" xfId="1" applyNumberFormat="1" applyFont="1" applyFill="1" applyBorder="1" applyAlignment="1">
      <alignment horizontal="center"/>
    </xf>
    <xf numFmtId="4" fontId="20" fillId="0" borderId="1" xfId="0" applyNumberFormat="1" applyFont="1" applyBorder="1" applyAlignment="1">
      <alignment horizontal="right" vertical="center"/>
    </xf>
    <xf numFmtId="166" fontId="8" fillId="0" borderId="1" xfId="1" applyNumberFormat="1" applyFont="1" applyBorder="1" applyAlignment="1">
      <alignment horizontal="center"/>
    </xf>
    <xf numFmtId="39" fontId="20" fillId="0" borderId="0" xfId="0" applyFont="1" applyAlignment="1">
      <alignment horizontal="center" vertical="center"/>
    </xf>
    <xf numFmtId="166" fontId="10" fillId="0" borderId="3" xfId="1" applyNumberFormat="1" applyFont="1" applyBorder="1" applyAlignment="1">
      <alignment horizontal="center"/>
    </xf>
    <xf numFmtId="166" fontId="10" fillId="0" borderId="0" xfId="1" applyNumberFormat="1" applyFont="1" applyBorder="1" applyAlignment="1">
      <alignment horizontal="center"/>
    </xf>
    <xf numFmtId="37" fontId="20" fillId="0" borderId="3" xfId="0" applyNumberFormat="1" applyFont="1" applyBorder="1" applyAlignment="1">
      <alignment horizontal="center" vertical="center"/>
    </xf>
    <xf numFmtId="37" fontId="20" fillId="4" borderId="3" xfId="0" applyNumberFormat="1" applyFont="1" applyFill="1" applyBorder="1" applyAlignment="1">
      <alignment horizontal="center" vertical="center"/>
    </xf>
    <xf numFmtId="4" fontId="20" fillId="0" borderId="3" xfId="0" applyNumberFormat="1" applyFont="1" applyFill="1" applyBorder="1" applyAlignment="1">
      <alignment horizontal="right" vertical="center"/>
    </xf>
    <xf numFmtId="0" fontId="22" fillId="0" borderId="0" xfId="3" applyFont="1" applyAlignment="1">
      <alignment vertical="center"/>
    </xf>
    <xf numFmtId="168" fontId="22" fillId="0" borderId="0" xfId="3" applyNumberFormat="1" applyFont="1" applyAlignment="1">
      <alignment horizontal="right" vertical="center"/>
    </xf>
    <xf numFmtId="0" fontId="22" fillId="0" borderId="0" xfId="3" applyFont="1" applyAlignment="1">
      <alignment horizontal="center" vertical="center"/>
    </xf>
    <xf numFmtId="0" fontId="23" fillId="0" borderId="1" xfId="3" applyFont="1" applyFill="1" applyBorder="1" applyAlignment="1">
      <alignment horizontal="center" vertical="center"/>
    </xf>
    <xf numFmtId="168" fontId="23" fillId="0" borderId="1" xfId="3" applyNumberFormat="1" applyFont="1" applyFill="1" applyBorder="1" applyAlignment="1">
      <alignment horizontal="center" vertical="center"/>
    </xf>
    <xf numFmtId="0" fontId="23" fillId="0" borderId="3" xfId="3" applyFont="1" applyFill="1" applyBorder="1" applyAlignment="1">
      <alignment vertical="center"/>
    </xf>
    <xf numFmtId="168" fontId="22" fillId="0" borderId="3" xfId="3" applyNumberFormat="1" applyFont="1" applyFill="1" applyBorder="1" applyAlignment="1">
      <alignment horizontal="right" vertical="center"/>
    </xf>
    <xf numFmtId="0" fontId="22" fillId="0" borderId="3" xfId="3" applyFont="1" applyFill="1" applyBorder="1" applyAlignment="1">
      <alignment horizontal="center" vertical="center"/>
    </xf>
    <xf numFmtId="0" fontId="22" fillId="0" borderId="3" xfId="3" applyFont="1" applyFill="1" applyBorder="1" applyAlignment="1">
      <alignment vertical="center"/>
    </xf>
    <xf numFmtId="4" fontId="22" fillId="0" borderId="3" xfId="3" applyNumberFormat="1" applyFont="1" applyFill="1" applyBorder="1" applyAlignment="1">
      <alignment horizontal="right" vertical="center"/>
    </xf>
    <xf numFmtId="0" fontId="22" fillId="0" borderId="3" xfId="3" applyFont="1" applyBorder="1" applyAlignment="1">
      <alignment vertical="center"/>
    </xf>
    <xf numFmtId="168" fontId="22" fillId="0" borderId="3" xfId="3" applyNumberFormat="1" applyFont="1" applyBorder="1" applyAlignment="1">
      <alignment horizontal="right" vertical="center"/>
    </xf>
    <xf numFmtId="0" fontId="22" fillId="0" borderId="3" xfId="3" applyFont="1" applyBorder="1" applyAlignment="1">
      <alignment horizontal="center" vertical="center"/>
    </xf>
    <xf numFmtId="0" fontId="23" fillId="0" borderId="3" xfId="3" applyFont="1" applyBorder="1" applyAlignment="1">
      <alignment vertical="center"/>
    </xf>
    <xf numFmtId="4" fontId="22" fillId="0" borderId="3" xfId="3" applyNumberFormat="1" applyFont="1" applyBorder="1" applyAlignment="1">
      <alignment horizontal="right" vertical="center"/>
    </xf>
    <xf numFmtId="0" fontId="22" fillId="0" borderId="1" xfId="3" applyFont="1" applyBorder="1" applyAlignment="1">
      <alignment horizontal="center" vertical="center"/>
    </xf>
    <xf numFmtId="168" fontId="22" fillId="0" borderId="1" xfId="3" applyNumberFormat="1" applyFont="1" applyBorder="1" applyAlignment="1">
      <alignment horizontal="right" vertical="center"/>
    </xf>
    <xf numFmtId="4" fontId="22" fillId="0" borderId="1" xfId="3" applyNumberFormat="1" applyFont="1" applyBorder="1" applyAlignment="1">
      <alignment horizontal="right" vertical="center"/>
    </xf>
    <xf numFmtId="39" fontId="22" fillId="0" borderId="0" xfId="0" applyFont="1" applyAlignment="1">
      <alignment vertical="center"/>
    </xf>
    <xf numFmtId="39" fontId="22" fillId="0" borderId="0" xfId="0" applyFont="1" applyAlignment="1">
      <alignment horizontal="center" vertical="center"/>
    </xf>
    <xf numFmtId="39" fontId="23" fillId="0" borderId="1" xfId="0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37" fontId="22" fillId="0" borderId="3" xfId="0" applyNumberFormat="1" applyFont="1" applyBorder="1" applyAlignment="1">
      <alignment horizontal="center" vertical="center"/>
    </xf>
    <xf numFmtId="39" fontId="23" fillId="0" borderId="3" xfId="0" applyFont="1" applyBorder="1" applyAlignment="1">
      <alignment vertical="center"/>
    </xf>
    <xf numFmtId="168" fontId="22" fillId="0" borderId="3" xfId="0" applyNumberFormat="1" applyFont="1" applyBorder="1" applyAlignment="1">
      <alignment horizontal="right" vertical="center"/>
    </xf>
    <xf numFmtId="39" fontId="22" fillId="0" borderId="3" xfId="0" applyFont="1" applyBorder="1" applyAlignment="1">
      <alignment horizontal="center" vertical="center"/>
    </xf>
    <xf numFmtId="39" fontId="22" fillId="0" borderId="3" xfId="0" applyFont="1" applyBorder="1" applyAlignment="1">
      <alignment vertical="center"/>
    </xf>
    <xf numFmtId="4" fontId="22" fillId="0" borderId="3" xfId="0" applyNumberFormat="1" applyFont="1" applyBorder="1" applyAlignment="1">
      <alignment horizontal="right" vertical="center"/>
    </xf>
    <xf numFmtId="4" fontId="22" fillId="0" borderId="3" xfId="0" applyNumberFormat="1" applyFont="1" applyFill="1" applyBorder="1" applyAlignment="1">
      <alignment horizontal="right" vertical="center"/>
    </xf>
    <xf numFmtId="37" fontId="10" fillId="0" borderId="5" xfId="0" applyNumberFormat="1" applyFont="1" applyBorder="1" applyAlignment="1">
      <alignment horizontal="center"/>
    </xf>
    <xf numFmtId="166" fontId="14" fillId="2" borderId="6" xfId="1" applyNumberFormat="1" applyFont="1" applyFill="1" applyBorder="1" applyAlignment="1">
      <alignment horizontal="center" vertical="center" wrapText="1"/>
    </xf>
    <xf numFmtId="166" fontId="17" fillId="0" borderId="10" xfId="1" applyNumberFormat="1" applyFont="1" applyBorder="1"/>
    <xf numFmtId="166" fontId="15" fillId="0" borderId="10" xfId="1" applyNumberFormat="1" applyFont="1" applyFill="1" applyBorder="1"/>
    <xf numFmtId="39" fontId="2" fillId="0" borderId="0" xfId="0" applyFont="1"/>
    <xf numFmtId="39" fontId="5" fillId="0" borderId="8" xfId="0" applyFont="1" applyBorder="1" applyAlignment="1">
      <alignment horizontal="center" vertical="center"/>
    </xf>
    <xf numFmtId="39" fontId="5" fillId="0" borderId="5" xfId="0" applyFont="1" applyBorder="1" applyAlignment="1">
      <alignment horizontal="center" vertical="center"/>
    </xf>
    <xf numFmtId="39" fontId="5" fillId="0" borderId="1" xfId="0" applyFont="1" applyBorder="1" applyAlignment="1">
      <alignment horizontal="center" vertical="center"/>
    </xf>
    <xf numFmtId="39" fontId="5" fillId="0" borderId="1" xfId="0" applyFont="1" applyBorder="1" applyAlignment="1">
      <alignment horizontal="center"/>
    </xf>
    <xf numFmtId="39" fontId="4" fillId="0" borderId="1" xfId="0" applyFont="1" applyBorder="1"/>
    <xf numFmtId="39" fontId="5" fillId="0" borderId="1" xfId="0" applyFont="1" applyBorder="1"/>
    <xf numFmtId="166" fontId="4" fillId="0" borderId="1" xfId="1" applyNumberFormat="1" applyFont="1" applyBorder="1"/>
    <xf numFmtId="166" fontId="5" fillId="0" borderId="1" xfId="1" applyNumberFormat="1" applyFont="1" applyBorder="1" applyAlignment="1">
      <alignment vertical="center"/>
    </xf>
    <xf numFmtId="39" fontId="17" fillId="0" borderId="3" xfId="0" applyFont="1" applyFill="1" applyBorder="1"/>
    <xf numFmtId="39" fontId="18" fillId="0" borderId="3" xfId="0" applyFont="1" applyFill="1" applyBorder="1"/>
    <xf numFmtId="166" fontId="5" fillId="0" borderId="0" xfId="1" applyNumberFormat="1" applyFont="1" applyBorder="1" applyAlignment="1">
      <alignment horizontal="left"/>
    </xf>
    <xf numFmtId="166" fontId="14" fillId="2" borderId="1" xfId="1" applyNumberFormat="1" applyFont="1" applyFill="1" applyBorder="1" applyAlignment="1">
      <alignment vertical="center"/>
    </xf>
    <xf numFmtId="166" fontId="14" fillId="2" borderId="6" xfId="1" applyNumberFormat="1" applyFont="1" applyFill="1" applyBorder="1" applyAlignment="1">
      <alignment vertical="center"/>
    </xf>
    <xf numFmtId="166" fontId="17" fillId="0" borderId="3" xfId="1" applyNumberFormat="1" applyFont="1" applyBorder="1"/>
    <xf numFmtId="166" fontId="14" fillId="0" borderId="3" xfId="1" applyNumberFormat="1" applyFont="1" applyBorder="1"/>
    <xf numFmtId="166" fontId="14" fillId="0" borderId="9" xfId="1" applyNumberFormat="1" applyFont="1" applyBorder="1"/>
    <xf numFmtId="166" fontId="17" fillId="0" borderId="3" xfId="1" applyNumberFormat="1" applyFont="1" applyFill="1" applyBorder="1"/>
    <xf numFmtId="166" fontId="17" fillId="0" borderId="9" xfId="1" applyNumberFormat="1" applyFont="1" applyFill="1" applyBorder="1"/>
    <xf numFmtId="166" fontId="18" fillId="0" borderId="3" xfId="1" applyNumberFormat="1" applyFont="1" applyBorder="1"/>
    <xf numFmtId="166" fontId="18" fillId="0" borderId="9" xfId="1" applyNumberFormat="1" applyFont="1" applyBorder="1"/>
    <xf numFmtId="166" fontId="17" fillId="0" borderId="5" xfId="1" applyNumberFormat="1" applyFont="1" applyBorder="1"/>
    <xf numFmtId="166" fontId="19" fillId="0" borderId="3" xfId="1" applyNumberFormat="1" applyFont="1" applyBorder="1"/>
    <xf numFmtId="166" fontId="19" fillId="0" borderId="9" xfId="1" applyNumberFormat="1" applyFont="1" applyBorder="1"/>
    <xf numFmtId="166" fontId="15" fillId="0" borderId="3" xfId="1" applyNumberFormat="1" applyFont="1" applyBorder="1"/>
    <xf numFmtId="166" fontId="16" fillId="0" borderId="3" xfId="1" applyNumberFormat="1" applyFont="1" applyBorder="1"/>
    <xf numFmtId="166" fontId="16" fillId="0" borderId="9" xfId="1" applyNumberFormat="1" applyFont="1" applyBorder="1"/>
    <xf numFmtId="166" fontId="15" fillId="0" borderId="5" xfId="1" applyNumberFormat="1" applyFont="1" applyBorder="1"/>
    <xf numFmtId="166" fontId="14" fillId="0" borderId="8" xfId="1" applyNumberFormat="1" applyFont="1" applyBorder="1"/>
    <xf numFmtId="166" fontId="14" fillId="0" borderId="7" xfId="1" applyNumberFormat="1" applyFont="1" applyBorder="1"/>
    <xf numFmtId="166" fontId="15" fillId="0" borderId="3" xfId="1" applyNumberFormat="1" applyFont="1" applyFill="1" applyBorder="1"/>
    <xf numFmtId="166" fontId="15" fillId="0" borderId="12" xfId="1" applyNumberFormat="1" applyFont="1" applyBorder="1"/>
    <xf numFmtId="166" fontId="16" fillId="0" borderId="8" xfId="1" applyNumberFormat="1" applyFont="1" applyBorder="1"/>
    <xf numFmtId="166" fontId="16" fillId="0" borderId="7" xfId="1" applyNumberFormat="1" applyFont="1" applyBorder="1"/>
    <xf numFmtId="166" fontId="15" fillId="0" borderId="8" xfId="1" applyNumberFormat="1" applyFont="1" applyBorder="1"/>
    <xf numFmtId="166" fontId="19" fillId="0" borderId="8" xfId="1" applyNumberFormat="1" applyFont="1" applyBorder="1"/>
    <xf numFmtId="166" fontId="19" fillId="0" borderId="7" xfId="1" applyNumberFormat="1" applyFont="1" applyBorder="1"/>
    <xf numFmtId="166" fontId="8" fillId="0" borderId="0" xfId="1" applyNumberFormat="1" applyFont="1" applyAlignment="1">
      <alignment horizontal="center"/>
    </xf>
    <xf numFmtId="166" fontId="8" fillId="0" borderId="0" xfId="1" applyNumberFormat="1" applyFont="1" applyAlignment="1">
      <alignment horizontal="center" vertical="center"/>
    </xf>
    <xf numFmtId="166" fontId="10" fillId="0" borderId="8" xfId="1" applyNumberFormat="1" applyFont="1" applyBorder="1" applyAlignment="1">
      <alignment horizontal="center"/>
    </xf>
    <xf numFmtId="166" fontId="10" fillId="0" borderId="0" xfId="1" applyNumberFormat="1" applyFont="1" applyFill="1" applyBorder="1" applyAlignment="1">
      <alignment horizontal="center"/>
    </xf>
    <xf numFmtId="166" fontId="10" fillId="0" borderId="0" xfId="1" applyNumberFormat="1" applyFont="1" applyFill="1" applyAlignment="1">
      <alignment horizontal="center"/>
    </xf>
    <xf numFmtId="166" fontId="8" fillId="0" borderId="3" xfId="1" applyNumberFormat="1" applyFont="1" applyBorder="1" applyAlignment="1">
      <alignment horizontal="center"/>
    </xf>
    <xf numFmtId="166" fontId="10" fillId="0" borderId="5" xfId="1" applyNumberFormat="1" applyFont="1" applyBorder="1" applyAlignment="1">
      <alignment horizontal="center"/>
    </xf>
    <xf numFmtId="166" fontId="8" fillId="0" borderId="6" xfId="1" applyNumberFormat="1" applyFont="1" applyBorder="1" applyAlignment="1">
      <alignment horizontal="center"/>
    </xf>
    <xf numFmtId="166" fontId="4" fillId="0" borderId="0" xfId="1" applyNumberFormat="1" applyFont="1" applyBorder="1" applyAlignment="1">
      <alignment horizontal="center"/>
    </xf>
    <xf numFmtId="166" fontId="4" fillId="0" borderId="0" xfId="1" applyNumberFormat="1" applyFont="1" applyAlignment="1">
      <alignment horizontal="center"/>
    </xf>
    <xf numFmtId="166" fontId="4" fillId="0" borderId="0" xfId="1" applyNumberFormat="1" applyFont="1"/>
    <xf numFmtId="166" fontId="7" fillId="0" borderId="0" xfId="1" applyNumberFormat="1" applyFont="1" applyBorder="1" applyAlignment="1">
      <alignment horizontal="center" vertical="top"/>
    </xf>
    <xf numFmtId="166" fontId="4" fillId="0" borderId="0" xfId="1" applyNumberFormat="1" applyFont="1" applyBorder="1" applyAlignment="1">
      <alignment horizontal="center" vertical="top"/>
    </xf>
    <xf numFmtId="166" fontId="5" fillId="0" borderId="0" xfId="1" applyNumberFormat="1" applyFont="1" applyBorder="1" applyAlignment="1">
      <alignment horizontal="center" vertical="top"/>
    </xf>
    <xf numFmtId="166" fontId="10" fillId="0" borderId="1" xfId="1" applyNumberFormat="1" applyFont="1" applyFill="1" applyBorder="1" applyAlignment="1">
      <alignment horizontal="center"/>
    </xf>
    <xf numFmtId="166" fontId="14" fillId="2" borderId="1" xfId="1" applyNumberFormat="1" applyFont="1" applyFill="1" applyBorder="1"/>
    <xf numFmtId="166" fontId="14" fillId="0" borderId="3" xfId="1" applyNumberFormat="1" applyFont="1" applyBorder="1" applyAlignment="1">
      <alignment wrapText="1"/>
    </xf>
    <xf numFmtId="166" fontId="14" fillId="0" borderId="9" xfId="1" applyNumberFormat="1" applyFont="1" applyBorder="1" applyAlignment="1">
      <alignment wrapText="1"/>
    </xf>
    <xf numFmtId="166" fontId="5" fillId="0" borderId="0" xfId="1" applyNumberFormat="1" applyFont="1" applyBorder="1" applyAlignment="1">
      <alignment horizontal="left"/>
    </xf>
    <xf numFmtId="39" fontId="8" fillId="0" borderId="0" xfId="0" applyFont="1" applyAlignment="1">
      <alignment horizontal="center"/>
    </xf>
    <xf numFmtId="39" fontId="8" fillId="0" borderId="0" xfId="0" quotePrefix="1" applyFont="1" applyBorder="1" applyAlignment="1">
      <alignment horizontal="center" vertical="center"/>
    </xf>
    <xf numFmtId="166" fontId="5" fillId="0" borderId="0" xfId="1" applyNumberFormat="1" applyFont="1" applyBorder="1" applyAlignment="1">
      <alignment horizontal="left"/>
    </xf>
    <xf numFmtId="39" fontId="8" fillId="0" borderId="0" xfId="0" applyFont="1" applyAlignment="1">
      <alignment horizontal="center" vertical="center"/>
    </xf>
    <xf numFmtId="39" fontId="14" fillId="0" borderId="0" xfId="0" applyFont="1" applyAlignment="1">
      <alignment horizontal="center"/>
    </xf>
    <xf numFmtId="39" fontId="16" fillId="0" borderId="0" xfId="0" applyFont="1" applyAlignment="1">
      <alignment horizontal="center"/>
    </xf>
    <xf numFmtId="39" fontId="22" fillId="0" borderId="1" xfId="0" applyFont="1" applyBorder="1" applyAlignment="1">
      <alignment horizontal="center" vertical="center"/>
    </xf>
    <xf numFmtId="0" fontId="22" fillId="0" borderId="0" xfId="3" applyFont="1" applyAlignment="1">
      <alignment horizontal="left" vertical="center"/>
    </xf>
    <xf numFmtId="39" fontId="22" fillId="0" borderId="0" xfId="0" applyFont="1" applyAlignment="1">
      <alignment horizontal="left" vertical="center"/>
    </xf>
    <xf numFmtId="39" fontId="4" fillId="0" borderId="0" xfId="0" applyFont="1" applyAlignment="1">
      <alignment horizontal="center"/>
    </xf>
    <xf numFmtId="39" fontId="5" fillId="0" borderId="1" xfId="0" applyFont="1" applyBorder="1" applyAlignment="1">
      <alignment horizontal="center" vertical="center"/>
    </xf>
    <xf numFmtId="39" fontId="5" fillId="0" borderId="14" xfId="0" applyFont="1" applyBorder="1" applyAlignment="1">
      <alignment horizontal="center" vertical="center"/>
    </xf>
    <xf numFmtId="39" fontId="5" fillId="0" borderId="2" xfId="0" applyFont="1" applyBorder="1" applyAlignment="1">
      <alignment horizontal="center" vertical="center"/>
    </xf>
    <xf numFmtId="39" fontId="5" fillId="0" borderId="6" xfId="0" applyFont="1" applyBorder="1" applyAlignment="1">
      <alignment horizontal="center" vertical="center"/>
    </xf>
    <xf numFmtId="39" fontId="5" fillId="0" borderId="8" xfId="0" applyFont="1" applyBorder="1" applyAlignment="1">
      <alignment horizontal="center" vertical="center"/>
    </xf>
    <xf numFmtId="39" fontId="5" fillId="0" borderId="5" xfId="0" applyFont="1" applyBorder="1" applyAlignment="1">
      <alignment horizontal="center" vertical="center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86591</xdr:colOff>
      <xdr:row>0</xdr:row>
      <xdr:rowOff>78278</xdr:rowOff>
    </xdr:from>
    <xdr:to>
      <xdr:col>1</xdr:col>
      <xdr:colOff>1298864</xdr:colOff>
      <xdr:row>3</xdr:row>
      <xdr:rowOff>43298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591" y="78278"/>
          <a:ext cx="1212273" cy="74433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350184</xdr:colOff>
      <xdr:row>0</xdr:row>
      <xdr:rowOff>182096</xdr:rowOff>
    </xdr:from>
    <xdr:to>
      <xdr:col>1</xdr:col>
      <xdr:colOff>1562457</xdr:colOff>
      <xdr:row>3</xdr:row>
      <xdr:rowOff>170037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0184" y="182096"/>
          <a:ext cx="1212273" cy="74433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2:G63"/>
  <sheetViews>
    <sheetView showGridLines="0" tabSelected="1" view="pageBreakPreview" zoomScale="66" zoomScaleNormal="68" zoomScaleSheetLayoutView="66" workbookViewId="0">
      <selection activeCell="F33" sqref="F32:G33"/>
    </sheetView>
  </sheetViews>
  <sheetFormatPr defaultRowHeight="20.25"/>
  <cols>
    <col min="1" max="1" width="9" style="26"/>
    <col min="2" max="2" width="73" style="26" customWidth="1"/>
    <col min="3" max="3" width="8.75" style="34" customWidth="1"/>
    <col min="4" max="4" width="27.75" style="34" customWidth="1"/>
    <col min="5" max="5" width="28.25" style="29" customWidth="1"/>
    <col min="6" max="6" width="22.5" style="26" bestFit="1" customWidth="1"/>
    <col min="7" max="7" width="23.25" style="26" bestFit="1" customWidth="1"/>
    <col min="8" max="8" width="4.125" style="26" customWidth="1"/>
    <col min="9" max="9" width="7.375" style="26" customWidth="1"/>
    <col min="10" max="10" width="6.5" style="26" customWidth="1"/>
    <col min="11" max="11" width="37.375" style="26" bestFit="1" customWidth="1"/>
    <col min="12" max="16384" width="9" style="26"/>
  </cols>
  <sheetData>
    <row r="2" spans="2:5">
      <c r="B2" s="241" t="s">
        <v>282</v>
      </c>
      <c r="C2" s="241"/>
      <c r="D2" s="241"/>
      <c r="E2" s="241"/>
    </row>
    <row r="3" spans="2:5">
      <c r="B3" s="99"/>
      <c r="C3" s="99"/>
      <c r="D3" s="117"/>
      <c r="E3" s="99"/>
    </row>
    <row r="4" spans="2:5">
      <c r="B4" s="242" t="s">
        <v>294</v>
      </c>
      <c r="C4" s="242"/>
      <c r="D4" s="242"/>
      <c r="E4" s="242"/>
    </row>
    <row r="5" spans="2:5">
      <c r="B5" s="100"/>
      <c r="C5" s="100"/>
      <c r="D5" s="100"/>
      <c r="E5" s="101"/>
    </row>
    <row r="6" spans="2:5" ht="56.25" customHeight="1">
      <c r="B6" s="41" t="s">
        <v>0</v>
      </c>
      <c r="C6" s="102" t="s">
        <v>1</v>
      </c>
      <c r="D6" s="103" t="s">
        <v>293</v>
      </c>
      <c r="E6" s="103" t="s">
        <v>274</v>
      </c>
    </row>
    <row r="7" spans="2:5">
      <c r="B7" s="114"/>
      <c r="C7" s="115"/>
      <c r="D7" s="115"/>
      <c r="E7" s="116"/>
    </row>
    <row r="8" spans="2:5">
      <c r="B8" s="104" t="s">
        <v>275</v>
      </c>
      <c r="C8" s="47"/>
      <c r="D8" s="47"/>
      <c r="E8" s="37"/>
    </row>
    <row r="9" spans="2:5">
      <c r="B9" s="105"/>
      <c r="C9" s="47"/>
      <c r="D9" s="47"/>
      <c r="E9" s="37"/>
    </row>
    <row r="10" spans="2:5">
      <c r="B10" s="105" t="s">
        <v>17</v>
      </c>
      <c r="C10" s="45">
        <v>1</v>
      </c>
      <c r="D10" s="147">
        <f>+'Sch-BS'!D22</f>
        <v>4189432500</v>
      </c>
      <c r="E10" s="37">
        <v>2822232500</v>
      </c>
    </row>
    <row r="11" spans="2:5">
      <c r="B11" s="105" t="s">
        <v>20</v>
      </c>
      <c r="C11" s="45">
        <v>2</v>
      </c>
      <c r="D11" s="147">
        <f>+'Sch-BS'!D55</f>
        <v>7123372519.5299997</v>
      </c>
      <c r="E11" s="37">
        <v>6788301351.8900003</v>
      </c>
    </row>
    <row r="12" spans="2:5">
      <c r="B12" s="105" t="s">
        <v>21</v>
      </c>
      <c r="C12" s="45"/>
      <c r="D12" s="147">
        <f>+'P &amp; L'!D48</f>
        <v>330000000.00000191</v>
      </c>
      <c r="E12" s="37">
        <v>314500000</v>
      </c>
    </row>
    <row r="13" spans="2:5">
      <c r="B13" s="105" t="s">
        <v>19</v>
      </c>
      <c r="C13" s="45">
        <f>C11+1</f>
        <v>3</v>
      </c>
      <c r="D13" s="147">
        <f>+'Sch-BS'!D76</f>
        <v>73637948604.020004</v>
      </c>
      <c r="E13" s="37">
        <v>72014766397.079987</v>
      </c>
    </row>
    <row r="14" spans="2:5">
      <c r="B14" s="105" t="s">
        <v>18</v>
      </c>
      <c r="C14" s="45">
        <f>C13+1</f>
        <v>4</v>
      </c>
      <c r="D14" s="147">
        <f>+'Sch-BS'!D91</f>
        <v>74551045862</v>
      </c>
      <c r="E14" s="37">
        <v>61396939083.980003</v>
      </c>
    </row>
    <row r="15" spans="2:5">
      <c r="B15" s="105" t="s">
        <v>22</v>
      </c>
      <c r="C15" s="45"/>
      <c r="D15" s="147">
        <f>+'Draft-BS'!E97</f>
        <v>342214072.39999998</v>
      </c>
      <c r="E15" s="37">
        <v>95151807</v>
      </c>
    </row>
    <row r="16" spans="2:5">
      <c r="B16" s="105" t="s">
        <v>15</v>
      </c>
      <c r="C16" s="45">
        <v>5</v>
      </c>
      <c r="D16" s="147">
        <f>+'Sch-BS'!D115</f>
        <v>1872126098.6900001</v>
      </c>
      <c r="E16" s="37">
        <v>1962369528.54</v>
      </c>
    </row>
    <row r="17" spans="2:5">
      <c r="B17" s="105" t="s">
        <v>29</v>
      </c>
      <c r="C17" s="45"/>
      <c r="D17" s="148">
        <v>0</v>
      </c>
      <c r="E17" s="124">
        <v>1283882</v>
      </c>
    </row>
    <row r="18" spans="2:5">
      <c r="B18" s="105" t="s">
        <v>526</v>
      </c>
      <c r="C18" s="45"/>
      <c r="D18" s="148">
        <f>5216244.1+1734411385</f>
        <v>1739627629.0999999</v>
      </c>
      <c r="E18" s="124">
        <v>1405908485</v>
      </c>
    </row>
    <row r="19" spans="2:5">
      <c r="B19" s="105"/>
      <c r="C19" s="106"/>
      <c r="D19" s="123"/>
      <c r="E19" s="40"/>
    </row>
    <row r="20" spans="2:5">
      <c r="B20" s="41" t="s">
        <v>3</v>
      </c>
      <c r="C20" s="62"/>
      <c r="D20" s="145">
        <f>+SUM(D10:D18)</f>
        <v>163785767285.73999</v>
      </c>
      <c r="E20" s="43">
        <v>146801453035.48999</v>
      </c>
    </row>
    <row r="21" spans="2:5">
      <c r="B21" s="107"/>
      <c r="C21" s="56"/>
      <c r="D21" s="56"/>
      <c r="E21" s="35"/>
    </row>
    <row r="22" spans="2:5">
      <c r="B22" s="46" t="s">
        <v>276</v>
      </c>
      <c r="C22" s="47"/>
      <c r="D22" s="47"/>
      <c r="E22" s="37"/>
    </row>
    <row r="23" spans="2:5">
      <c r="B23" s="36"/>
      <c r="C23" s="47"/>
      <c r="D23" s="47"/>
      <c r="E23" s="37"/>
    </row>
    <row r="24" spans="2:5">
      <c r="B24" s="36" t="s">
        <v>23</v>
      </c>
      <c r="C24" s="45">
        <v>6</v>
      </c>
      <c r="D24" s="147">
        <f>+'Sch-BS'!D129</f>
        <v>17173005880.59</v>
      </c>
      <c r="E24" s="38">
        <v>5003084369.1399994</v>
      </c>
    </row>
    <row r="25" spans="2:5">
      <c r="B25" s="36" t="s">
        <v>24</v>
      </c>
      <c r="C25" s="45"/>
      <c r="D25" s="147">
        <f>+'Draft-BS'!J17</f>
        <v>2899000000</v>
      </c>
      <c r="E25" s="38">
        <v>19150000000</v>
      </c>
    </row>
    <row r="26" spans="2:5">
      <c r="B26" s="36" t="s">
        <v>25</v>
      </c>
      <c r="C26" s="45">
        <f>C24+1</f>
        <v>7</v>
      </c>
      <c r="D26" s="147">
        <f>+'Sch-BS'!D145</f>
        <v>32434829267.559998</v>
      </c>
      <c r="E26" s="38">
        <v>24315467850.360001</v>
      </c>
    </row>
    <row r="27" spans="2:5">
      <c r="B27" s="36" t="s">
        <v>26</v>
      </c>
      <c r="C27" s="45">
        <f>C26+1</f>
        <v>8</v>
      </c>
      <c r="D27" s="147">
        <f>+'Sch-BS'!D208</f>
        <v>107747261119.17</v>
      </c>
      <c r="E27" s="38">
        <v>95068744694.580002</v>
      </c>
    </row>
    <row r="28" spans="2:5">
      <c r="B28" s="36" t="s">
        <v>27</v>
      </c>
      <c r="C28" s="45">
        <f>C27+1</f>
        <v>9</v>
      </c>
      <c r="D28" s="147">
        <f>+'Sch-BS'!D218+'Sch-BS'!D227+'Sch-BS'!D237+'Sch-BS'!D246</f>
        <v>1285513080.2</v>
      </c>
      <c r="E28" s="38">
        <v>1333909693.3699999</v>
      </c>
    </row>
    <row r="29" spans="2:5">
      <c r="B29" s="36" t="s">
        <v>28</v>
      </c>
      <c r="C29" s="45">
        <f>C28+1</f>
        <v>10</v>
      </c>
      <c r="D29" s="147">
        <f>+'Sch-BS'!D259</f>
        <v>484409241.15999997</v>
      </c>
      <c r="E29" s="38">
        <v>524337942.71000004</v>
      </c>
    </row>
    <row r="30" spans="2:5">
      <c r="B30" s="36" t="s">
        <v>299</v>
      </c>
      <c r="C30" s="45"/>
      <c r="D30" s="147">
        <f>+'Draft-BS'!J89</f>
        <v>22121067.960000001</v>
      </c>
      <c r="E30" s="38">
        <v>0</v>
      </c>
    </row>
    <row r="31" spans="2:5">
      <c r="B31" s="105" t="s">
        <v>526</v>
      </c>
      <c r="C31" s="45"/>
      <c r="D31" s="147">
        <f>+D18</f>
        <v>1739627629.0999999</v>
      </c>
      <c r="E31" s="38">
        <v>1405908485</v>
      </c>
    </row>
    <row r="32" spans="2:5">
      <c r="B32" s="39"/>
      <c r="C32" s="108"/>
      <c r="D32" s="106"/>
      <c r="E32" s="38"/>
    </row>
    <row r="33" spans="2:7">
      <c r="B33" s="41" t="s">
        <v>3</v>
      </c>
      <c r="C33" s="62"/>
      <c r="D33" s="145">
        <f>+SUM(D24:D31)</f>
        <v>163785767285.74002</v>
      </c>
      <c r="E33" s="43">
        <v>146801453035.16</v>
      </c>
      <c r="G33" s="64"/>
    </row>
    <row r="34" spans="2:7">
      <c r="B34" s="109"/>
      <c r="C34" s="66"/>
      <c r="D34" s="66"/>
      <c r="E34" s="67"/>
      <c r="F34" s="64"/>
      <c r="G34" s="64"/>
    </row>
    <row r="35" spans="2:7">
      <c r="B35" s="2" t="s">
        <v>273</v>
      </c>
      <c r="C35" s="3"/>
      <c r="D35" s="3"/>
      <c r="E35" s="16"/>
    </row>
    <row r="36" spans="2:7">
      <c r="B36" s="4" t="s">
        <v>5</v>
      </c>
      <c r="C36" s="5">
        <v>23</v>
      </c>
      <c r="D36" s="5"/>
      <c r="E36" s="16"/>
    </row>
    <row r="37" spans="2:7">
      <c r="B37" s="4" t="s">
        <v>4</v>
      </c>
      <c r="C37" s="6">
        <v>24</v>
      </c>
      <c r="D37" s="6"/>
      <c r="E37" s="16"/>
    </row>
    <row r="38" spans="2:7">
      <c r="B38" s="4"/>
      <c r="C38" s="6"/>
      <c r="D38" s="6"/>
      <c r="E38" s="16"/>
    </row>
    <row r="39" spans="2:7">
      <c r="B39" s="7" t="s">
        <v>6</v>
      </c>
      <c r="C39" s="3"/>
      <c r="D39" s="3"/>
      <c r="E39" s="16"/>
    </row>
    <row r="40" spans="2:7">
      <c r="B40" s="8" t="s">
        <v>7</v>
      </c>
      <c r="C40" s="3"/>
      <c r="D40" s="3"/>
      <c r="E40" s="16"/>
    </row>
    <row r="41" spans="2:7">
      <c r="B41" s="9" t="s">
        <v>8</v>
      </c>
      <c r="C41" s="3"/>
      <c r="D41" s="3"/>
      <c r="E41" s="16"/>
    </row>
    <row r="42" spans="2:7">
      <c r="B42" s="7" t="s">
        <v>9</v>
      </c>
      <c r="C42" s="17"/>
      <c r="D42" s="17"/>
      <c r="E42" s="17"/>
    </row>
    <row r="43" spans="2:7">
      <c r="B43" s="7"/>
      <c r="C43" s="17"/>
      <c r="D43" s="17"/>
      <c r="E43" s="17"/>
    </row>
    <row r="44" spans="2:7">
      <c r="B44" s="7"/>
      <c r="C44" s="17"/>
      <c r="D44" s="17"/>
      <c r="E44" s="17"/>
    </row>
    <row r="45" spans="2:7">
      <c r="B45" s="1"/>
      <c r="C45" s="23"/>
      <c r="D45" s="23" t="s">
        <v>537</v>
      </c>
      <c r="E45" s="1" t="s">
        <v>536</v>
      </c>
    </row>
    <row r="46" spans="2:7">
      <c r="B46" s="1"/>
      <c r="C46" s="10"/>
      <c r="D46" s="18" t="s">
        <v>286</v>
      </c>
    </row>
    <row r="47" spans="2:7">
      <c r="B47" s="22" t="s">
        <v>277</v>
      </c>
      <c r="C47" s="8"/>
      <c r="D47" s="8"/>
      <c r="E47" s="23"/>
    </row>
    <row r="48" spans="2:7">
      <c r="B48" s="7" t="s">
        <v>278</v>
      </c>
      <c r="C48" s="11"/>
      <c r="D48" s="11"/>
      <c r="E48" s="19"/>
    </row>
    <row r="49" spans="2:5">
      <c r="B49" s="7" t="s">
        <v>279</v>
      </c>
      <c r="C49" s="21"/>
      <c r="D49" s="21"/>
      <c r="E49" s="21"/>
    </row>
    <row r="50" spans="2:5">
      <c r="B50" s="7"/>
      <c r="C50" s="21"/>
      <c r="D50" s="21"/>
      <c r="E50" s="21"/>
    </row>
    <row r="51" spans="2:5">
      <c r="B51" s="7"/>
      <c r="C51" s="21"/>
      <c r="D51" s="21"/>
      <c r="E51" s="21"/>
    </row>
    <row r="52" spans="2:5">
      <c r="B52" s="7"/>
      <c r="C52" s="21"/>
      <c r="D52" s="21"/>
      <c r="E52" s="21"/>
    </row>
    <row r="53" spans="2:5">
      <c r="B53" s="7"/>
      <c r="C53" s="12"/>
      <c r="D53" s="12"/>
      <c r="E53" s="19"/>
    </row>
    <row r="54" spans="2:5">
      <c r="B54" s="8"/>
      <c r="C54" s="14"/>
      <c r="D54" s="14"/>
      <c r="E54" s="20"/>
    </row>
    <row r="55" spans="2:5" ht="18.75" customHeight="1">
      <c r="B55" s="23" t="s">
        <v>538</v>
      </c>
      <c r="C55" s="1" t="s">
        <v>537</v>
      </c>
      <c r="D55" s="1" t="s">
        <v>539</v>
      </c>
      <c r="E55" s="1"/>
    </row>
    <row r="56" spans="2:5">
      <c r="B56" s="243" t="s">
        <v>287</v>
      </c>
      <c r="C56" s="243"/>
      <c r="D56" s="243"/>
      <c r="E56" s="243"/>
    </row>
    <row r="57" spans="2:5">
      <c r="B57" s="13"/>
      <c r="C57" s="12"/>
      <c r="D57" s="12"/>
      <c r="E57" s="19"/>
    </row>
    <row r="58" spans="2:5">
      <c r="B58" s="7" t="s">
        <v>280</v>
      </c>
      <c r="C58" s="12"/>
      <c r="D58" s="12"/>
      <c r="E58" s="19"/>
    </row>
    <row r="59" spans="2:5">
      <c r="B59" s="7" t="s">
        <v>535</v>
      </c>
      <c r="C59" s="12"/>
      <c r="D59" s="12"/>
      <c r="E59" s="19"/>
    </row>
    <row r="60" spans="2:5">
      <c r="B60" s="15"/>
      <c r="C60" s="14"/>
      <c r="D60" s="14"/>
      <c r="E60" s="21"/>
    </row>
    <row r="61" spans="2:5">
      <c r="B61" s="68"/>
      <c r="C61" s="110"/>
      <c r="D61" s="110"/>
      <c r="E61" s="111"/>
    </row>
    <row r="62" spans="2:5">
      <c r="B62" s="112"/>
      <c r="C62" s="70"/>
      <c r="D62" s="70"/>
      <c r="E62" s="69"/>
    </row>
    <row r="63" spans="2:5">
      <c r="B63" s="113"/>
      <c r="C63" s="66"/>
      <c r="D63" s="66"/>
      <c r="E63" s="59"/>
    </row>
  </sheetData>
  <mergeCells count="3">
    <mergeCell ref="B2:E2"/>
    <mergeCell ref="B4:E4"/>
    <mergeCell ref="B56:E56"/>
  </mergeCells>
  <printOptions horizontalCentered="1"/>
  <pageMargins left="0.70866141732283472" right="0.70866141732283472" top="0.35433070866141736" bottom="0.35433070866141736" header="0" footer="0"/>
  <pageSetup paperSize="9" scale="61" orientation="portrait" r:id="rId1"/>
  <rowBreaks count="1" manualBreakCount="1">
    <brk id="60" min="1" max="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B2:G75"/>
  <sheetViews>
    <sheetView showGridLines="0" view="pageBreakPreview" zoomScale="68" zoomScaleNormal="55" zoomScaleSheetLayoutView="68" workbookViewId="0">
      <selection activeCell="H58" sqref="H58"/>
    </sheetView>
  </sheetViews>
  <sheetFormatPr defaultRowHeight="20.25"/>
  <cols>
    <col min="1" max="1" width="9" style="24"/>
    <col min="2" max="2" width="81" style="24" customWidth="1"/>
    <col min="3" max="3" width="12" style="24" customWidth="1"/>
    <col min="4" max="4" width="25.75" style="71" customWidth="1"/>
    <col min="5" max="5" width="29.375" style="71" customWidth="1"/>
    <col min="6" max="6" width="20.375" style="24" bestFit="1" customWidth="1"/>
    <col min="7" max="7" width="25.625" style="24" bestFit="1" customWidth="1"/>
    <col min="8" max="8" width="16.25" style="24" bestFit="1" customWidth="1"/>
    <col min="9" max="16384" width="9" style="24"/>
  </cols>
  <sheetData>
    <row r="2" spans="2:5">
      <c r="B2" s="241" t="s">
        <v>281</v>
      </c>
      <c r="C2" s="241"/>
      <c r="D2" s="241"/>
      <c r="E2" s="241"/>
    </row>
    <row r="3" spans="2:5">
      <c r="B3" s="25"/>
      <c r="C3" s="25"/>
      <c r="D3" s="222"/>
      <c r="E3" s="222"/>
    </row>
    <row r="4" spans="2:5">
      <c r="B4" s="244" t="s">
        <v>503</v>
      </c>
      <c r="C4" s="244"/>
      <c r="D4" s="244"/>
      <c r="E4" s="244"/>
    </row>
    <row r="5" spans="2:5">
      <c r="B5" s="26"/>
      <c r="C5" s="27"/>
      <c r="D5" s="223"/>
      <c r="E5" s="28"/>
    </row>
    <row r="6" spans="2:5" ht="45" customHeight="1">
      <c r="B6" s="30" t="s">
        <v>0</v>
      </c>
      <c r="C6" s="31" t="s">
        <v>1</v>
      </c>
      <c r="D6" s="32" t="s">
        <v>292</v>
      </c>
      <c r="E6" s="32" t="s">
        <v>55</v>
      </c>
    </row>
    <row r="7" spans="2:5">
      <c r="B7" s="33" t="s">
        <v>10</v>
      </c>
      <c r="C7" s="56"/>
      <c r="D7" s="28"/>
      <c r="E7" s="35"/>
    </row>
    <row r="8" spans="2:5">
      <c r="B8" s="36"/>
      <c r="C8" s="47"/>
      <c r="D8" s="28"/>
      <c r="E8" s="37"/>
    </row>
    <row r="9" spans="2:5">
      <c r="B9" s="36" t="s">
        <v>56</v>
      </c>
      <c r="C9" s="45">
        <f>BS!C29+1</f>
        <v>11</v>
      </c>
      <c r="D9" s="28">
        <f>+'Sch-PL'!D18</f>
        <v>10460246852.48</v>
      </c>
      <c r="E9" s="37">
        <v>10097088325.050001</v>
      </c>
    </row>
    <row r="10" spans="2:5">
      <c r="B10" s="36" t="s">
        <v>30</v>
      </c>
      <c r="C10" s="45">
        <v>12</v>
      </c>
      <c r="D10" s="28">
        <f>+'Sch-PL'!D22</f>
        <v>11899072.539999999</v>
      </c>
      <c r="E10" s="37">
        <v>12027407.25</v>
      </c>
    </row>
    <row r="11" spans="2:5">
      <c r="B11" s="36" t="s">
        <v>304</v>
      </c>
      <c r="C11" s="45">
        <v>13</v>
      </c>
      <c r="D11" s="28">
        <f>+'Sch-PL'!D29</f>
        <v>85750106.199999988</v>
      </c>
      <c r="E11" s="37">
        <v>81836326.560000002</v>
      </c>
    </row>
    <row r="12" spans="2:5">
      <c r="B12" s="39"/>
      <c r="C12" s="181"/>
      <c r="D12" s="28"/>
      <c r="E12" s="40"/>
    </row>
    <row r="13" spans="2:5">
      <c r="B13" s="41" t="s">
        <v>11</v>
      </c>
      <c r="C13" s="42"/>
      <c r="D13" s="145">
        <f>+SUM(D9:D11)</f>
        <v>10557896031.220001</v>
      </c>
      <c r="E13" s="43">
        <v>10190952058.860001</v>
      </c>
    </row>
    <row r="14" spans="2:5">
      <c r="B14" s="33" t="s">
        <v>12</v>
      </c>
      <c r="C14" s="44"/>
      <c r="D14" s="224"/>
      <c r="E14" s="29"/>
    </row>
    <row r="15" spans="2:5">
      <c r="B15" s="36"/>
      <c r="C15" s="45"/>
      <c r="D15" s="147"/>
      <c r="E15" s="37"/>
    </row>
    <row r="16" spans="2:5">
      <c r="B16" s="36" t="s">
        <v>31</v>
      </c>
      <c r="C16" s="45">
        <f>C11+1</f>
        <v>14</v>
      </c>
      <c r="D16" s="147">
        <f>+'Sch-PL'!D34</f>
        <v>8823434778.3999996</v>
      </c>
      <c r="E16" s="37">
        <v>8851000147.9799995</v>
      </c>
    </row>
    <row r="17" spans="2:5">
      <c r="B17" s="36" t="s">
        <v>32</v>
      </c>
      <c r="C17" s="45">
        <f>C16+1</f>
        <v>15</v>
      </c>
      <c r="D17" s="147">
        <f>+'Sch-PL'!D42</f>
        <v>477016096.49000001</v>
      </c>
      <c r="E17" s="37">
        <v>336119768.99000001</v>
      </c>
    </row>
    <row r="18" spans="2:5">
      <c r="B18" s="36" t="s">
        <v>33</v>
      </c>
      <c r="C18" s="45">
        <f>C17+1</f>
        <v>16</v>
      </c>
      <c r="D18" s="147">
        <f>+'Sch-PL'!D49</f>
        <v>7473332</v>
      </c>
      <c r="E18" s="37">
        <v>5955390</v>
      </c>
    </row>
    <row r="19" spans="2:5">
      <c r="B19" s="36" t="s">
        <v>34</v>
      </c>
      <c r="C19" s="45">
        <f>C18+1</f>
        <v>17</v>
      </c>
      <c r="D19" s="147">
        <f>+'Sch-PL'!D58</f>
        <v>63184496</v>
      </c>
      <c r="E19" s="37">
        <v>54240294</v>
      </c>
    </row>
    <row r="20" spans="2:5">
      <c r="B20" s="36" t="s">
        <v>35</v>
      </c>
      <c r="C20" s="45"/>
      <c r="D20" s="147">
        <f>+'Draft-P&amp;L'!E33</f>
        <v>374945</v>
      </c>
      <c r="E20" s="37">
        <v>1594805</v>
      </c>
    </row>
    <row r="21" spans="2:5">
      <c r="B21" s="36" t="s">
        <v>36</v>
      </c>
      <c r="C21" s="45">
        <v>18</v>
      </c>
      <c r="D21" s="147">
        <f>+'Sch-PL'!D63</f>
        <v>4046207.73</v>
      </c>
      <c r="E21" s="37">
        <v>3472713.51</v>
      </c>
    </row>
    <row r="22" spans="2:5">
      <c r="B22" s="36" t="s">
        <v>244</v>
      </c>
      <c r="C22" s="45">
        <f>C21+1</f>
        <v>19</v>
      </c>
      <c r="D22" s="147">
        <f>+'Sch-PL'!D68</f>
        <v>1718875</v>
      </c>
      <c r="E22" s="37">
        <v>2158857</v>
      </c>
    </row>
    <row r="23" spans="2:5">
      <c r="B23" s="36" t="s">
        <v>37</v>
      </c>
      <c r="C23" s="45">
        <f>C22+1</f>
        <v>20</v>
      </c>
      <c r="D23" s="147">
        <f>+'Sch-PL'!D74</f>
        <v>5514157</v>
      </c>
      <c r="E23" s="37">
        <v>4906867</v>
      </c>
    </row>
    <row r="24" spans="2:5">
      <c r="B24" s="36" t="s">
        <v>38</v>
      </c>
      <c r="C24" s="45">
        <f>C23+1</f>
        <v>21</v>
      </c>
      <c r="D24" s="147">
        <f>+'Sch-PL'!D79</f>
        <v>13160176.75</v>
      </c>
      <c r="E24" s="37">
        <v>10236034.5</v>
      </c>
    </row>
    <row r="25" spans="2:5">
      <c r="B25" s="36" t="s">
        <v>39</v>
      </c>
      <c r="C25" s="45">
        <f>C24+1</f>
        <v>22</v>
      </c>
      <c r="D25" s="147">
        <f>+'Sch-PL'!D102</f>
        <v>219536507.53000003</v>
      </c>
      <c r="E25" s="37">
        <v>141311661.43000001</v>
      </c>
    </row>
    <row r="26" spans="2:5">
      <c r="B26" s="36" t="s">
        <v>40</v>
      </c>
      <c r="C26" s="45"/>
      <c r="D26" s="147">
        <f>+'Draft-P&amp;L'!E80</f>
        <v>39063898.909999996</v>
      </c>
      <c r="E26" s="29">
        <v>65367117.770000003</v>
      </c>
    </row>
    <row r="27" spans="2:5">
      <c r="B27" s="36"/>
      <c r="C27" s="45"/>
      <c r="D27" s="147"/>
      <c r="E27" s="29"/>
    </row>
    <row r="28" spans="2:5">
      <c r="B28" s="46" t="s">
        <v>41</v>
      </c>
      <c r="C28" s="45"/>
      <c r="D28" s="147"/>
      <c r="E28" s="29"/>
    </row>
    <row r="29" spans="2:5">
      <c r="B29" s="36" t="s">
        <v>45</v>
      </c>
      <c r="C29" s="45"/>
      <c r="D29" s="147">
        <f>+E29</f>
        <v>5000000</v>
      </c>
      <c r="E29" s="37">
        <v>5000000</v>
      </c>
    </row>
    <row r="30" spans="2:5">
      <c r="B30" s="36" t="s">
        <v>46</v>
      </c>
      <c r="C30" s="47"/>
      <c r="D30" s="147">
        <f>+'Draft-P&amp;L'!D84</f>
        <v>12475428.41</v>
      </c>
      <c r="E30" s="37">
        <v>10000000</v>
      </c>
    </row>
    <row r="31" spans="2:5">
      <c r="B31" s="36" t="s">
        <v>47</v>
      </c>
      <c r="C31" s="47"/>
      <c r="D31" s="147">
        <v>0</v>
      </c>
      <c r="E31" s="37">
        <v>5000000</v>
      </c>
    </row>
    <row r="32" spans="2:5">
      <c r="B32" s="36" t="s">
        <v>48</v>
      </c>
      <c r="C32" s="48"/>
      <c r="D32" s="143">
        <f>+'Draft-P&amp;L'!D87</f>
        <v>1000000</v>
      </c>
      <c r="E32" s="49">
        <v>1000000</v>
      </c>
    </row>
    <row r="33" spans="2:7">
      <c r="B33" s="36" t="s">
        <v>49</v>
      </c>
      <c r="C33" s="50"/>
      <c r="D33" s="143">
        <f>+'Draft-P&amp;L'!D85</f>
        <v>75000000</v>
      </c>
      <c r="E33" s="49">
        <v>66500000</v>
      </c>
    </row>
    <row r="34" spans="2:7">
      <c r="B34" s="36" t="s">
        <v>528</v>
      </c>
      <c r="C34" s="50"/>
      <c r="D34" s="143">
        <f>+'Draft-P&amp;L'!D86</f>
        <v>70000000</v>
      </c>
      <c r="E34" s="49">
        <v>19000000</v>
      </c>
    </row>
    <row r="35" spans="2:7">
      <c r="B35" s="36" t="s">
        <v>529</v>
      </c>
      <c r="C35" s="50"/>
      <c r="D35" s="143">
        <v>0</v>
      </c>
      <c r="E35" s="49">
        <v>3407551.68</v>
      </c>
    </row>
    <row r="36" spans="2:7">
      <c r="B36" s="36" t="s">
        <v>530</v>
      </c>
      <c r="C36" s="127"/>
      <c r="D36" s="225">
        <f>+'Draft-P&amp;L'!D89</f>
        <v>50000000</v>
      </c>
      <c r="E36" s="49">
        <v>0</v>
      </c>
    </row>
    <row r="37" spans="2:7">
      <c r="B37" s="36" t="s">
        <v>531</v>
      </c>
      <c r="C37" s="127"/>
      <c r="D37" s="225">
        <f>+'Draft-P&amp;L'!D90</f>
        <v>10000000</v>
      </c>
      <c r="E37" s="49">
        <v>0</v>
      </c>
    </row>
    <row r="38" spans="2:7">
      <c r="B38" s="51"/>
      <c r="C38" s="128"/>
      <c r="D38" s="226"/>
      <c r="E38" s="52"/>
    </row>
    <row r="39" spans="2:7">
      <c r="B39" s="53" t="s">
        <v>13</v>
      </c>
      <c r="C39" s="54"/>
      <c r="D39" s="236">
        <f>+SUM(D16:D37)</f>
        <v>9877998899.2199993</v>
      </c>
      <c r="E39" s="55">
        <v>9586271208.8600006</v>
      </c>
    </row>
    <row r="40" spans="2:7">
      <c r="B40" s="36"/>
      <c r="C40" s="56"/>
      <c r="D40" s="224"/>
      <c r="E40" s="29"/>
    </row>
    <row r="41" spans="2:7">
      <c r="B41" s="46" t="s">
        <v>14</v>
      </c>
      <c r="C41" s="57"/>
      <c r="D41" s="227">
        <f>+D13-D39</f>
        <v>679897132.00000191</v>
      </c>
      <c r="E41" s="58">
        <v>604680850</v>
      </c>
    </row>
    <row r="42" spans="2:7">
      <c r="B42" s="36"/>
      <c r="C42" s="47"/>
      <c r="D42" s="147"/>
      <c r="E42" s="59"/>
    </row>
    <row r="43" spans="2:7">
      <c r="B43" s="46" t="s">
        <v>50</v>
      </c>
      <c r="C43" s="47"/>
      <c r="D43" s="147"/>
      <c r="E43" s="59"/>
    </row>
    <row r="44" spans="2:7">
      <c r="B44" s="36" t="s">
        <v>51</v>
      </c>
      <c r="C44" s="47"/>
      <c r="D44" s="147">
        <f>+'Draft-P&amp;L'!D88</f>
        <v>315000000</v>
      </c>
      <c r="E44" s="59">
        <v>277900000</v>
      </c>
    </row>
    <row r="45" spans="2:7">
      <c r="B45" s="36" t="s">
        <v>52</v>
      </c>
      <c r="C45" s="47"/>
      <c r="D45" s="147">
        <v>0</v>
      </c>
      <c r="E45" s="59">
        <v>0</v>
      </c>
    </row>
    <row r="46" spans="2:7">
      <c r="B46" s="36" t="s">
        <v>53</v>
      </c>
      <c r="C46" s="47"/>
      <c r="D46" s="147">
        <f>+SUM('Draft-P&amp;L'!D74:D76)+'Draft-P&amp;L'!D77</f>
        <v>34897132</v>
      </c>
      <c r="E46" s="59">
        <v>12280850</v>
      </c>
    </row>
    <row r="47" spans="2:7">
      <c r="B47" s="36"/>
      <c r="C47" s="47"/>
      <c r="D47" s="228"/>
      <c r="E47" s="60"/>
    </row>
    <row r="48" spans="2:7">
      <c r="B48" s="61" t="s">
        <v>54</v>
      </c>
      <c r="C48" s="62"/>
      <c r="D48" s="229">
        <f>+D41-D44-D46</f>
        <v>330000000.00000191</v>
      </c>
      <c r="E48" s="63">
        <v>314500000</v>
      </c>
      <c r="G48" s="64"/>
    </row>
    <row r="49" spans="2:5">
      <c r="B49" s="65"/>
      <c r="C49" s="66"/>
      <c r="D49" s="148"/>
      <c r="E49" s="67"/>
    </row>
    <row r="50" spans="2:5">
      <c r="B50" s="2" t="s">
        <v>273</v>
      </c>
      <c r="C50" s="3"/>
      <c r="D50" s="230"/>
      <c r="E50" s="16"/>
    </row>
    <row r="51" spans="2:5">
      <c r="B51" s="4" t="s">
        <v>5</v>
      </c>
      <c r="C51" s="5">
        <v>23</v>
      </c>
      <c r="D51" s="231"/>
      <c r="E51" s="16"/>
    </row>
    <row r="52" spans="2:5">
      <c r="B52" s="4" t="s">
        <v>4</v>
      </c>
      <c r="C52" s="6">
        <v>24</v>
      </c>
      <c r="D52" s="230"/>
      <c r="E52" s="16"/>
    </row>
    <row r="53" spans="2:5">
      <c r="B53" s="4"/>
      <c r="C53" s="6"/>
      <c r="D53" s="230"/>
      <c r="E53" s="16"/>
    </row>
    <row r="54" spans="2:5">
      <c r="B54" s="7" t="s">
        <v>6</v>
      </c>
      <c r="C54" s="3"/>
      <c r="D54" s="230"/>
      <c r="E54" s="16"/>
    </row>
    <row r="55" spans="2:5">
      <c r="B55" s="8" t="s">
        <v>7</v>
      </c>
      <c r="C55" s="3"/>
      <c r="D55" s="230"/>
      <c r="E55" s="16"/>
    </row>
    <row r="56" spans="2:5">
      <c r="B56" s="9" t="s">
        <v>8</v>
      </c>
      <c r="C56" s="3"/>
      <c r="D56" s="230"/>
      <c r="E56" s="16"/>
    </row>
    <row r="57" spans="2:5">
      <c r="B57" s="7" t="s">
        <v>9</v>
      </c>
      <c r="C57" s="17"/>
      <c r="D57" s="17"/>
      <c r="E57" s="17"/>
    </row>
    <row r="58" spans="2:5">
      <c r="B58" s="7"/>
      <c r="C58" s="17"/>
      <c r="D58" s="17"/>
      <c r="E58" s="17"/>
    </row>
    <row r="59" spans="2:5">
      <c r="B59" s="7"/>
      <c r="C59" s="17"/>
      <c r="D59" s="17"/>
      <c r="E59" s="17"/>
    </row>
    <row r="60" spans="2:5">
      <c r="B60" s="1"/>
      <c r="C60" s="23"/>
      <c r="D60" s="240" t="s">
        <v>540</v>
      </c>
      <c r="E60" s="232" t="s">
        <v>537</v>
      </c>
    </row>
    <row r="61" spans="2:5">
      <c r="B61" s="1"/>
      <c r="C61" s="10"/>
      <c r="D61" s="18" t="s">
        <v>286</v>
      </c>
    </row>
    <row r="62" spans="2:5">
      <c r="B62" s="22" t="s">
        <v>277</v>
      </c>
      <c r="C62" s="8"/>
      <c r="D62" s="21"/>
      <c r="E62" s="196"/>
    </row>
    <row r="63" spans="2:5">
      <c r="B63" s="7" t="s">
        <v>278</v>
      </c>
      <c r="C63" s="11"/>
      <c r="D63" s="233"/>
      <c r="E63" s="19"/>
    </row>
    <row r="64" spans="2:5">
      <c r="B64" s="7" t="s">
        <v>279</v>
      </c>
      <c r="C64" s="21"/>
      <c r="D64" s="21"/>
      <c r="E64" s="21"/>
    </row>
    <row r="65" spans="2:5">
      <c r="B65" s="7"/>
      <c r="C65" s="21"/>
      <c r="D65" s="21"/>
      <c r="E65" s="21"/>
    </row>
    <row r="66" spans="2:5">
      <c r="B66" s="7"/>
      <c r="C66" s="21"/>
      <c r="D66" s="21"/>
      <c r="E66" s="21"/>
    </row>
    <row r="67" spans="2:5">
      <c r="B67" s="7"/>
      <c r="C67" s="21"/>
      <c r="D67" s="21"/>
      <c r="E67" s="21"/>
    </row>
    <row r="68" spans="2:5">
      <c r="B68" s="7"/>
      <c r="C68" s="12"/>
      <c r="D68" s="234"/>
      <c r="E68" s="19"/>
    </row>
    <row r="69" spans="2:5">
      <c r="B69" s="8"/>
      <c r="C69" s="14"/>
      <c r="D69" s="235"/>
      <c r="E69" s="20"/>
    </row>
    <row r="70" spans="2:5">
      <c r="B70" s="1" t="s">
        <v>541</v>
      </c>
      <c r="C70" s="1" t="s">
        <v>542</v>
      </c>
      <c r="D70" s="232"/>
      <c r="E70" s="232" t="s">
        <v>536</v>
      </c>
    </row>
    <row r="71" spans="2:5">
      <c r="B71" s="243" t="s">
        <v>287</v>
      </c>
      <c r="C71" s="243"/>
      <c r="D71" s="243"/>
      <c r="E71" s="243"/>
    </row>
    <row r="72" spans="2:5">
      <c r="B72" s="13"/>
      <c r="C72" s="12"/>
      <c r="D72" s="234"/>
      <c r="E72" s="19"/>
    </row>
    <row r="73" spans="2:5">
      <c r="B73" s="7" t="s">
        <v>280</v>
      </c>
      <c r="C73" s="12"/>
      <c r="D73" s="234"/>
      <c r="E73" s="19"/>
    </row>
    <row r="74" spans="2:5">
      <c r="B74" s="7" t="s">
        <v>535</v>
      </c>
      <c r="C74" s="12"/>
      <c r="D74" s="234"/>
      <c r="E74" s="19"/>
    </row>
    <row r="75" spans="2:5">
      <c r="B75" s="15"/>
      <c r="C75" s="14"/>
      <c r="D75" s="235"/>
      <c r="E75" s="21"/>
    </row>
  </sheetData>
  <mergeCells count="3">
    <mergeCell ref="B4:E4"/>
    <mergeCell ref="B2:E2"/>
    <mergeCell ref="B71:E71"/>
  </mergeCells>
  <printOptions horizontalCentered="1"/>
  <pageMargins left="0.70866141732283472" right="0.70866141732283472" top="0.35433070866141736" bottom="0.35433070866141736" header="0" footer="0"/>
  <pageSetup paperSize="9" scale="5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2:G259"/>
  <sheetViews>
    <sheetView showGridLines="0" view="pageBreakPreview" topLeftCell="A231" zoomScale="37" zoomScaleNormal="64" zoomScaleSheetLayoutView="37" workbookViewId="0">
      <selection activeCell="I249" sqref="I249"/>
    </sheetView>
  </sheetViews>
  <sheetFormatPr defaultRowHeight="33"/>
  <cols>
    <col min="1" max="1" width="9" style="72"/>
    <col min="2" max="2" width="110.375" style="72" customWidth="1"/>
    <col min="3" max="4" width="40.125" style="83" customWidth="1"/>
    <col min="5" max="6" width="40.875" style="83" customWidth="1"/>
    <col min="7" max="7" width="35.25" style="72" bestFit="1" customWidth="1"/>
    <col min="8" max="8" width="19.75" style="72" bestFit="1" customWidth="1"/>
    <col min="9" max="9" width="34.375" style="72" bestFit="1" customWidth="1"/>
    <col min="10" max="16384" width="9" style="72"/>
  </cols>
  <sheetData>
    <row r="2" spans="2:6" ht="33.75">
      <c r="B2" s="245" t="s">
        <v>281</v>
      </c>
      <c r="C2" s="245"/>
      <c r="D2" s="245"/>
      <c r="E2" s="245"/>
      <c r="F2" s="245"/>
    </row>
    <row r="4" spans="2:6" ht="33.75">
      <c r="B4" s="246" t="s">
        <v>291</v>
      </c>
      <c r="C4" s="246"/>
      <c r="D4" s="246"/>
      <c r="E4" s="246"/>
      <c r="F4" s="246"/>
    </row>
    <row r="6" spans="2:6" s="73" customFormat="1" ht="76.5" customHeight="1">
      <c r="B6" s="119" t="s">
        <v>0</v>
      </c>
      <c r="C6" s="197"/>
      <c r="D6" s="182" t="s">
        <v>289</v>
      </c>
      <c r="E6" s="198"/>
      <c r="F6" s="182" t="s">
        <v>283</v>
      </c>
    </row>
    <row r="7" spans="2:6">
      <c r="B7" s="84"/>
      <c r="C7" s="199"/>
      <c r="D7" s="74"/>
      <c r="E7" s="74"/>
      <c r="F7" s="74"/>
    </row>
    <row r="8" spans="2:6" ht="33.75">
      <c r="B8" s="85" t="s">
        <v>208</v>
      </c>
      <c r="C8" s="200"/>
      <c r="D8" s="201"/>
      <c r="E8" s="201"/>
      <c r="F8" s="74"/>
    </row>
    <row r="9" spans="2:6" hidden="1">
      <c r="B9" s="84" t="s">
        <v>60</v>
      </c>
      <c r="C9" s="199"/>
      <c r="D9" s="74"/>
      <c r="E9" s="74"/>
      <c r="F9" s="74"/>
    </row>
    <row r="10" spans="2:6" hidden="1">
      <c r="B10" s="84" t="s">
        <v>57</v>
      </c>
      <c r="C10" s="199"/>
      <c r="D10" s="74">
        <f>+F10</f>
        <v>1500000000</v>
      </c>
      <c r="E10" s="74"/>
      <c r="F10" s="75">
        <v>1500000000</v>
      </c>
    </row>
    <row r="11" spans="2:6">
      <c r="B11" s="84"/>
      <c r="C11" s="199"/>
      <c r="D11" s="74"/>
      <c r="E11" s="74"/>
      <c r="F11" s="74"/>
    </row>
    <row r="12" spans="2:6">
      <c r="B12" s="86" t="s">
        <v>59</v>
      </c>
      <c r="C12" s="199"/>
      <c r="D12" s="74"/>
      <c r="E12" s="74"/>
      <c r="F12" s="74"/>
    </row>
    <row r="13" spans="2:6">
      <c r="B13" s="194" t="s">
        <v>524</v>
      </c>
      <c r="C13" s="202"/>
      <c r="D13" s="203">
        <f>+D22</f>
        <v>4189432500</v>
      </c>
      <c r="E13" s="74"/>
      <c r="F13" s="74">
        <v>2822232500</v>
      </c>
    </row>
    <row r="14" spans="2:6">
      <c r="B14" s="194"/>
      <c r="C14" s="202"/>
      <c r="D14" s="203"/>
      <c r="E14" s="74"/>
      <c r="F14" s="74"/>
    </row>
    <row r="15" spans="2:6">
      <c r="B15" s="195" t="s">
        <v>58</v>
      </c>
      <c r="C15" s="202"/>
      <c r="D15" s="203"/>
      <c r="E15" s="74"/>
      <c r="F15" s="74"/>
    </row>
    <row r="16" spans="2:6">
      <c r="B16" s="194" t="s">
        <v>522</v>
      </c>
      <c r="C16" s="202"/>
      <c r="D16" s="203">
        <f>+'SC-Reco'!O7</f>
        <v>3718300000</v>
      </c>
      <c r="E16" s="75"/>
      <c r="F16" s="75">
        <v>2475200000</v>
      </c>
    </row>
    <row r="17" spans="2:7">
      <c r="B17" s="194" t="s">
        <v>505</v>
      </c>
      <c r="C17" s="202"/>
      <c r="D17" s="203">
        <f>+'SC-Reco'!O8</f>
        <v>0</v>
      </c>
      <c r="E17" s="75"/>
      <c r="F17" s="75">
        <v>0</v>
      </c>
    </row>
    <row r="18" spans="2:7" hidden="1">
      <c r="B18" s="194" t="s">
        <v>500</v>
      </c>
      <c r="C18" s="202"/>
      <c r="D18" s="203"/>
      <c r="E18" s="75"/>
      <c r="F18" s="75">
        <v>150000</v>
      </c>
      <c r="G18" s="72">
        <f>+F18+F19+F20+F21</f>
        <v>347032500</v>
      </c>
    </row>
    <row r="19" spans="2:7" hidden="1">
      <c r="B19" s="194" t="s">
        <v>501</v>
      </c>
      <c r="C19" s="202"/>
      <c r="D19" s="203"/>
      <c r="E19" s="75"/>
      <c r="F19" s="75">
        <v>10432000</v>
      </c>
    </row>
    <row r="20" spans="2:7" hidden="1">
      <c r="B20" s="194" t="s">
        <v>502</v>
      </c>
      <c r="C20" s="202"/>
      <c r="D20" s="203"/>
      <c r="E20" s="75"/>
      <c r="F20" s="75">
        <v>1670500</v>
      </c>
    </row>
    <row r="21" spans="2:7">
      <c r="B21" s="194" t="s">
        <v>523</v>
      </c>
      <c r="C21" s="202"/>
      <c r="D21" s="203">
        <f>+'SC-Reco'!O9</f>
        <v>471132500</v>
      </c>
      <c r="E21" s="75"/>
      <c r="F21" s="75">
        <v>334780000</v>
      </c>
    </row>
    <row r="22" spans="2:7" ht="34.5" thickBot="1">
      <c r="B22" s="84"/>
      <c r="C22" s="199"/>
      <c r="D22" s="95">
        <f>+SUM(D16:D21)</f>
        <v>4189432500</v>
      </c>
      <c r="E22" s="74"/>
      <c r="F22" s="95">
        <v>2822232500</v>
      </c>
    </row>
    <row r="23" spans="2:7" ht="33.75" thickTop="1">
      <c r="B23" s="84"/>
      <c r="C23" s="199"/>
      <c r="D23" s="74"/>
      <c r="E23" s="74"/>
      <c r="F23" s="74"/>
    </row>
    <row r="24" spans="2:7">
      <c r="B24" s="84"/>
      <c r="C24" s="199"/>
      <c r="D24" s="74"/>
      <c r="E24" s="74"/>
      <c r="F24" s="74"/>
    </row>
    <row r="25" spans="2:7" ht="33.75">
      <c r="B25" s="85" t="s">
        <v>209</v>
      </c>
      <c r="C25" s="200"/>
      <c r="D25" s="201"/>
      <c r="E25" s="201"/>
      <c r="F25" s="74"/>
    </row>
    <row r="26" spans="2:7">
      <c r="B26" s="84" t="s">
        <v>61</v>
      </c>
      <c r="C26" s="199"/>
      <c r="D26" s="74">
        <f>+'Draft-BS'!C19</f>
        <v>4498992481.9200001</v>
      </c>
      <c r="E26" s="74"/>
      <c r="F26" s="74">
        <v>3914460987.71</v>
      </c>
    </row>
    <row r="27" spans="2:7">
      <c r="B27" s="84"/>
      <c r="C27" s="199"/>
      <c r="D27" s="74"/>
      <c r="E27" s="74"/>
      <c r="F27" s="74"/>
    </row>
    <row r="28" spans="2:7">
      <c r="B28" s="86" t="s">
        <v>92</v>
      </c>
      <c r="C28" s="204"/>
      <c r="D28" s="205"/>
      <c r="E28" s="74"/>
      <c r="F28" s="74"/>
    </row>
    <row r="29" spans="2:7">
      <c r="B29" s="84" t="s">
        <v>93</v>
      </c>
      <c r="C29" s="199">
        <f>+'Draft-BS'!C21</f>
        <v>479744753.39999998</v>
      </c>
      <c r="D29" s="74"/>
      <c r="E29" s="74">
        <v>433516943.94999999</v>
      </c>
      <c r="F29" s="74"/>
    </row>
    <row r="30" spans="2:7">
      <c r="B30" s="84" t="s">
        <v>94</v>
      </c>
      <c r="C30" s="206">
        <f>+'Draft-BS'!C22</f>
        <v>77306000</v>
      </c>
      <c r="D30" s="74">
        <f>+SUM(C29:C30)</f>
        <v>557050753.39999998</v>
      </c>
      <c r="E30" s="183">
        <v>77306000</v>
      </c>
      <c r="F30" s="74">
        <v>510822943.94999999</v>
      </c>
    </row>
    <row r="31" spans="2:7">
      <c r="B31" s="84"/>
      <c r="C31" s="199"/>
      <c r="D31" s="74"/>
      <c r="E31" s="74"/>
      <c r="F31" s="74"/>
    </row>
    <row r="32" spans="2:7">
      <c r="B32" s="87" t="s">
        <v>95</v>
      </c>
      <c r="C32" s="207"/>
      <c r="D32" s="208"/>
      <c r="E32" s="74"/>
      <c r="F32" s="74"/>
    </row>
    <row r="33" spans="2:6">
      <c r="B33" s="88" t="s">
        <v>62</v>
      </c>
      <c r="C33" s="209"/>
      <c r="D33" s="76">
        <f>+'Draft-BS'!C26</f>
        <v>190074388.86000001</v>
      </c>
      <c r="E33" s="76"/>
      <c r="F33" s="76">
        <v>189140820.56</v>
      </c>
    </row>
    <row r="34" spans="2:6">
      <c r="B34" s="88" t="s">
        <v>63</v>
      </c>
      <c r="C34" s="209"/>
      <c r="D34" s="76">
        <f>+'Draft-BS'!C27</f>
        <v>20384645.969999999</v>
      </c>
      <c r="E34" s="76"/>
      <c r="F34" s="76">
        <v>20197932.309999999</v>
      </c>
    </row>
    <row r="35" spans="2:6">
      <c r="B35" s="88" t="s">
        <v>64</v>
      </c>
      <c r="C35" s="209"/>
      <c r="D35" s="76">
        <f>+'Draft-BS'!C28</f>
        <v>381485817.93000001</v>
      </c>
      <c r="E35" s="76"/>
      <c r="F35" s="76">
        <v>445085465.48000002</v>
      </c>
    </row>
    <row r="36" spans="2:6">
      <c r="B36" s="88" t="s">
        <v>65</v>
      </c>
      <c r="C36" s="209"/>
      <c r="D36" s="76">
        <f>+'Draft-BS'!C29</f>
        <v>141589726.55000001</v>
      </c>
      <c r="E36" s="76"/>
      <c r="F36" s="76">
        <v>191589726.55000001</v>
      </c>
    </row>
    <row r="37" spans="2:6">
      <c r="B37" s="88" t="s">
        <v>66</v>
      </c>
      <c r="C37" s="209"/>
      <c r="D37" s="76">
        <f>+'Draft-BS'!C23</f>
        <v>63291850.259999998</v>
      </c>
      <c r="E37" s="76"/>
      <c r="F37" s="76">
        <v>55091850.259999998</v>
      </c>
    </row>
    <row r="38" spans="2:6">
      <c r="B38" s="88" t="s">
        <v>67</v>
      </c>
      <c r="C38" s="209"/>
      <c r="D38" s="76">
        <f>+'Draft-BS'!C31</f>
        <v>2955148.37</v>
      </c>
      <c r="E38" s="76"/>
      <c r="F38" s="76">
        <v>2128223.2400000002</v>
      </c>
    </row>
    <row r="39" spans="2:6">
      <c r="B39" s="88" t="s">
        <v>68</v>
      </c>
      <c r="C39" s="209"/>
      <c r="D39" s="76">
        <f>+'Draft-BS'!C33</f>
        <v>4385580.8099999996</v>
      </c>
      <c r="E39" s="76"/>
      <c r="F39" s="76">
        <v>52985228.359999999</v>
      </c>
    </row>
    <row r="40" spans="2:6">
      <c r="B40" s="88" t="s">
        <v>69</v>
      </c>
      <c r="C40" s="209"/>
      <c r="D40" s="76">
        <f>+'Draft-BS'!C34</f>
        <v>2327723.73</v>
      </c>
      <c r="E40" s="76"/>
      <c r="F40" s="76">
        <v>3281939.58</v>
      </c>
    </row>
    <row r="41" spans="2:6">
      <c r="B41" s="88" t="s">
        <v>70</v>
      </c>
      <c r="C41" s="209"/>
      <c r="D41" s="76">
        <f>+'Draft-BS'!C35</f>
        <v>1116437</v>
      </c>
      <c r="E41" s="76"/>
      <c r="F41" s="76">
        <v>1116437</v>
      </c>
    </row>
    <row r="42" spans="2:6">
      <c r="B42" s="88" t="s">
        <v>71</v>
      </c>
      <c r="C42" s="209"/>
      <c r="D42" s="76">
        <f>+'Draft-BS'!C32</f>
        <v>16678284.960000001</v>
      </c>
      <c r="E42" s="76"/>
      <c r="F42" s="76">
        <v>126038932.51000001</v>
      </c>
    </row>
    <row r="43" spans="2:6">
      <c r="B43" s="88" t="s">
        <v>72</v>
      </c>
      <c r="C43" s="209"/>
      <c r="D43" s="76">
        <f>+'Draft-BS'!C39</f>
        <v>27500000</v>
      </c>
      <c r="E43" s="76"/>
      <c r="F43" s="76">
        <v>27500000</v>
      </c>
    </row>
    <row r="44" spans="2:6">
      <c r="B44" s="88" t="s">
        <v>73</v>
      </c>
      <c r="C44" s="209"/>
      <c r="D44" s="80">
        <v>106320262.55</v>
      </c>
      <c r="E44" s="76"/>
      <c r="F44" s="76">
        <v>106320262.55</v>
      </c>
    </row>
    <row r="45" spans="2:6">
      <c r="B45" s="88" t="s">
        <v>74</v>
      </c>
      <c r="C45" s="209"/>
      <c r="D45" s="76">
        <f>+'Draft-BS'!C37</f>
        <v>5786000</v>
      </c>
      <c r="E45" s="76"/>
      <c r="F45" s="76">
        <v>35786000</v>
      </c>
    </row>
    <row r="46" spans="2:6">
      <c r="B46" s="88" t="s">
        <v>75</v>
      </c>
      <c r="C46" s="209"/>
      <c r="D46" s="76">
        <f>+'Draft-BS'!C36</f>
        <v>20704054.280000001</v>
      </c>
      <c r="E46" s="76"/>
      <c r="F46" s="76">
        <v>20704054.280000001</v>
      </c>
    </row>
    <row r="47" spans="2:6">
      <c r="B47" s="88" t="s">
        <v>76</v>
      </c>
      <c r="C47" s="209"/>
      <c r="D47" s="76">
        <f>+'Draft-BS'!C38</f>
        <v>2830000</v>
      </c>
      <c r="E47" s="76"/>
      <c r="F47" s="76">
        <v>2830000</v>
      </c>
    </row>
    <row r="48" spans="2:6">
      <c r="B48" s="88" t="s">
        <v>77</v>
      </c>
      <c r="C48" s="209"/>
      <c r="D48" s="76">
        <f>+'Draft-BS'!C41</f>
        <v>18909106.02</v>
      </c>
      <c r="E48" s="76"/>
      <c r="F48" s="76">
        <v>20083537.719999999</v>
      </c>
    </row>
    <row r="49" spans="2:6">
      <c r="B49" s="88" t="s">
        <v>78</v>
      </c>
      <c r="C49" s="209"/>
      <c r="D49" s="76">
        <v>0</v>
      </c>
      <c r="E49" s="76"/>
      <c r="F49" s="76">
        <v>28838076.57</v>
      </c>
    </row>
    <row r="50" spans="2:6">
      <c r="B50" s="88" t="s">
        <v>81</v>
      </c>
      <c r="C50" s="209"/>
      <c r="D50" s="76">
        <v>0</v>
      </c>
      <c r="E50" s="76"/>
      <c r="F50" s="76">
        <v>4423800</v>
      </c>
    </row>
    <row r="51" spans="2:6">
      <c r="B51" s="88" t="s">
        <v>82</v>
      </c>
      <c r="C51" s="209"/>
      <c r="D51" s="76">
        <f>+'Draft-BS'!C30</f>
        <v>70186713.659999996</v>
      </c>
      <c r="E51" s="76"/>
      <c r="F51" s="76">
        <v>20000000</v>
      </c>
    </row>
    <row r="52" spans="2:6">
      <c r="B52" s="88" t="s">
        <v>79</v>
      </c>
      <c r="C52" s="209"/>
      <c r="D52" s="76">
        <f>+'Draft-BS'!C42</f>
        <v>864517188.25999999</v>
      </c>
      <c r="E52" s="76"/>
      <c r="F52" s="76">
        <v>864517188.25999999</v>
      </c>
    </row>
    <row r="53" spans="2:6">
      <c r="B53" s="88" t="s">
        <v>80</v>
      </c>
      <c r="C53" s="209"/>
      <c r="D53" s="76">
        <f>+'Draft-BS'!C43</f>
        <v>116286355</v>
      </c>
      <c r="E53" s="76"/>
      <c r="F53" s="76">
        <v>145357945</v>
      </c>
    </row>
    <row r="54" spans="2:6">
      <c r="B54" s="120" t="s">
        <v>527</v>
      </c>
      <c r="C54" s="209"/>
      <c r="D54" s="76">
        <f>+'Draft-BS'!C25</f>
        <v>10000000</v>
      </c>
      <c r="E54" s="76"/>
      <c r="F54" s="76" t="s">
        <v>290</v>
      </c>
    </row>
    <row r="55" spans="2:6" ht="34.5" thickBot="1">
      <c r="B55" s="88"/>
      <c r="C55" s="209"/>
      <c r="D55" s="79">
        <f>+SUM(D33:D54)+D30+D26</f>
        <v>7123372519.5299997</v>
      </c>
      <c r="E55" s="76"/>
      <c r="F55" s="79">
        <v>6788301351.8900003</v>
      </c>
    </row>
    <row r="56" spans="2:6" ht="33.75" thickTop="1">
      <c r="B56" s="88"/>
      <c r="C56" s="209"/>
      <c r="D56" s="76"/>
      <c r="E56" s="76"/>
      <c r="F56" s="76"/>
    </row>
    <row r="57" spans="2:6" ht="33.75">
      <c r="B57" s="89" t="s">
        <v>83</v>
      </c>
      <c r="C57" s="210"/>
      <c r="D57" s="211"/>
      <c r="E57" s="211"/>
      <c r="F57" s="76"/>
    </row>
    <row r="58" spans="2:6">
      <c r="B58" s="87" t="s">
        <v>84</v>
      </c>
      <c r="C58" s="207"/>
      <c r="D58" s="208"/>
      <c r="E58" s="208"/>
      <c r="F58" s="76"/>
    </row>
    <row r="59" spans="2:6">
      <c r="B59" s="88" t="s">
        <v>85</v>
      </c>
      <c r="C59" s="209">
        <f>+'Draft-BS'!C47+'Draft-BS'!C66+'Draft-BS'!C71+'Draft-BS'!C74+'Draft-BS'!C73+'Draft-BS'!C72+'Draft-BS'!C76</f>
        <v>18901682928.650005</v>
      </c>
      <c r="D59" s="76"/>
      <c r="E59" s="76">
        <v>14945012177.66</v>
      </c>
      <c r="F59" s="76"/>
    </row>
    <row r="60" spans="2:6">
      <c r="B60" s="88" t="s">
        <v>86</v>
      </c>
      <c r="C60" s="209">
        <f>+'Draft-BS'!C48+'Draft-BS'!C62+'Draft-BS'!C67+'Draft-BS'!C75</f>
        <v>8020120899.5499992</v>
      </c>
      <c r="D60" s="76"/>
      <c r="E60" s="76">
        <v>6897584619.6599998</v>
      </c>
      <c r="F60" s="76"/>
    </row>
    <row r="61" spans="2:6">
      <c r="B61" s="88" t="s">
        <v>87</v>
      </c>
      <c r="C61" s="209">
        <f>+'Draft-BS'!C49+'Draft-BS'!C63+'Draft-BS'!C68</f>
        <v>13895070896.08</v>
      </c>
      <c r="D61" s="76"/>
      <c r="E61" s="76">
        <v>14193913688.549999</v>
      </c>
      <c r="F61" s="76"/>
    </row>
    <row r="62" spans="2:6">
      <c r="B62" s="88" t="s">
        <v>88</v>
      </c>
      <c r="C62" s="212">
        <f>+'Draft-BS'!C50+'Draft-BS'!C64+'Draft-BS'!C69</f>
        <v>21898866797.75</v>
      </c>
      <c r="D62" s="76">
        <f>+SUM(C59:C62)</f>
        <v>62715741522.030006</v>
      </c>
      <c r="E62" s="77">
        <v>27077178908.369999</v>
      </c>
      <c r="F62" s="76">
        <v>63113689394.23999</v>
      </c>
    </row>
    <row r="63" spans="2:6">
      <c r="B63" s="88"/>
      <c r="C63" s="209"/>
      <c r="D63" s="76"/>
      <c r="E63" s="76"/>
      <c r="F63" s="76"/>
    </row>
    <row r="64" spans="2:6">
      <c r="B64" s="87" t="s">
        <v>89</v>
      </c>
      <c r="C64" s="207"/>
      <c r="D64" s="208"/>
      <c r="E64" s="208"/>
      <c r="F64" s="76"/>
    </row>
    <row r="65" spans="2:6">
      <c r="B65" s="88" t="s">
        <v>85</v>
      </c>
      <c r="C65" s="209">
        <f>+'Draft-BS'!C52</f>
        <v>5185778709.9399996</v>
      </c>
      <c r="D65" s="76"/>
      <c r="E65" s="76">
        <v>4211949334.46</v>
      </c>
      <c r="F65" s="76"/>
    </row>
    <row r="66" spans="2:6">
      <c r="B66" s="88" t="s">
        <v>86</v>
      </c>
      <c r="C66" s="209">
        <f>+'Draft-BS'!C53</f>
        <v>530677258.18000001</v>
      </c>
      <c r="D66" s="76"/>
      <c r="E66" s="76">
        <v>568345731.21000004</v>
      </c>
      <c r="F66" s="76"/>
    </row>
    <row r="67" spans="2:6">
      <c r="B67" s="88" t="s">
        <v>87</v>
      </c>
      <c r="C67" s="212">
        <f>+'Draft-BS'!C54</f>
        <v>5230782.1500000004</v>
      </c>
      <c r="D67" s="76">
        <f>+SUM(C65:C67)</f>
        <v>5721686750.2699995</v>
      </c>
      <c r="E67" s="77">
        <v>2962580.47</v>
      </c>
      <c r="F67" s="76">
        <v>4783257646.1400003</v>
      </c>
    </row>
    <row r="68" spans="2:6">
      <c r="B68" s="88"/>
      <c r="C68" s="209"/>
      <c r="D68" s="76"/>
      <c r="E68" s="76"/>
      <c r="F68" s="76"/>
    </row>
    <row r="69" spans="2:6">
      <c r="B69" s="87" t="s">
        <v>90</v>
      </c>
      <c r="C69" s="207"/>
      <c r="D69" s="208"/>
      <c r="E69" s="208"/>
      <c r="F69" s="76"/>
    </row>
    <row r="70" spans="2:6">
      <c r="B70" s="88" t="s">
        <v>85</v>
      </c>
      <c r="C70" s="209">
        <f>+'Draft-BS'!C56</f>
        <v>537898552.99000001</v>
      </c>
      <c r="D70" s="76"/>
      <c r="E70" s="76">
        <v>394085015.73000002</v>
      </c>
      <c r="F70" s="76"/>
    </row>
    <row r="71" spans="2:6">
      <c r="B71" s="88" t="s">
        <v>86</v>
      </c>
      <c r="C71" s="209">
        <f>+'Draft-BS'!C57</f>
        <v>267729213.44</v>
      </c>
      <c r="D71" s="76"/>
      <c r="E71" s="76">
        <v>245838451.19</v>
      </c>
      <c r="F71" s="76"/>
    </row>
    <row r="72" spans="2:6">
      <c r="B72" s="88" t="s">
        <v>87</v>
      </c>
      <c r="C72" s="209">
        <f>+'Draft-BS'!C58</f>
        <v>1725417312.99</v>
      </c>
      <c r="D72" s="76"/>
      <c r="E72" s="76">
        <v>1970149058.79</v>
      </c>
      <c r="F72" s="76"/>
    </row>
    <row r="73" spans="2:6">
      <c r="B73" s="88" t="s">
        <v>88</v>
      </c>
      <c r="C73" s="209">
        <f>+'Draft-BS'!C59</f>
        <v>2665463487.2199998</v>
      </c>
      <c r="D73" s="76"/>
      <c r="E73" s="76">
        <v>1503522652.75</v>
      </c>
      <c r="F73" s="76"/>
    </row>
    <row r="74" spans="2:6">
      <c r="B74" s="88" t="s">
        <v>91</v>
      </c>
      <c r="C74" s="209">
        <f>+'Draft-BS'!C60</f>
        <v>4011765.08</v>
      </c>
      <c r="D74" s="76">
        <f>+SUM(C70:C74)</f>
        <v>5200520331.7199993</v>
      </c>
      <c r="E74" s="77">
        <v>4224178.24</v>
      </c>
      <c r="F74" s="76">
        <v>4117819356.6999998</v>
      </c>
    </row>
    <row r="75" spans="2:6">
      <c r="B75" s="88"/>
      <c r="C75" s="209"/>
      <c r="D75" s="76"/>
      <c r="E75" s="76"/>
      <c r="F75" s="76"/>
    </row>
    <row r="76" spans="2:6" ht="34.5" thickBot="1">
      <c r="B76" s="88"/>
      <c r="C76" s="209"/>
      <c r="D76" s="79">
        <f>+SUM(D62:D74)</f>
        <v>73637948604.020004</v>
      </c>
      <c r="E76" s="76"/>
      <c r="F76" s="79">
        <v>72014766397.079987</v>
      </c>
    </row>
    <row r="77" spans="2:6" ht="33.75" thickTop="1">
      <c r="B77" s="90"/>
      <c r="C77" s="212"/>
      <c r="D77" s="77"/>
      <c r="E77" s="77"/>
      <c r="F77" s="77"/>
    </row>
    <row r="78" spans="2:6" ht="33.75">
      <c r="B78" s="91" t="s">
        <v>96</v>
      </c>
      <c r="C78" s="213"/>
      <c r="D78" s="214"/>
      <c r="E78" s="78"/>
      <c r="F78" s="78"/>
    </row>
    <row r="79" spans="2:6">
      <c r="B79" s="87" t="s">
        <v>104</v>
      </c>
      <c r="C79" s="207"/>
      <c r="D79" s="208"/>
      <c r="E79" s="76"/>
      <c r="F79" s="76"/>
    </row>
    <row r="80" spans="2:6">
      <c r="B80" s="88" t="s">
        <v>97</v>
      </c>
      <c r="C80" s="209">
        <f>+'Draft-BS'!C81</f>
        <v>45160000000</v>
      </c>
      <c r="D80" s="76"/>
      <c r="E80" s="76">
        <v>36960000000</v>
      </c>
      <c r="F80" s="76"/>
    </row>
    <row r="81" spans="2:6">
      <c r="B81" s="88" t="s">
        <v>98</v>
      </c>
      <c r="C81" s="209">
        <f>+'Draft-BS'!C82</f>
        <v>1600000000</v>
      </c>
      <c r="D81" s="76"/>
      <c r="E81" s="76">
        <v>1525000000</v>
      </c>
      <c r="F81" s="76"/>
    </row>
    <row r="82" spans="2:6">
      <c r="B82" s="88" t="s">
        <v>99</v>
      </c>
      <c r="C82" s="209">
        <f>+'Draft-BS'!C83</f>
        <v>1290000000</v>
      </c>
      <c r="D82" s="76"/>
      <c r="E82" s="76">
        <v>1015000000</v>
      </c>
      <c r="F82" s="76"/>
    </row>
    <row r="83" spans="2:6">
      <c r="B83" s="88" t="s">
        <v>100</v>
      </c>
      <c r="C83" s="209">
        <f>+'Draft-BS'!C80</f>
        <v>20882007727</v>
      </c>
      <c r="D83" s="76"/>
      <c r="E83" s="76">
        <v>17527199550</v>
      </c>
      <c r="F83" s="76"/>
    </row>
    <row r="84" spans="2:6">
      <c r="B84" s="88" t="s">
        <v>101</v>
      </c>
      <c r="C84" s="209">
        <f>+'Draft-BS'!C84</f>
        <v>3494458129</v>
      </c>
      <c r="D84" s="76"/>
      <c r="E84" s="76">
        <v>3991334499</v>
      </c>
      <c r="F84" s="76"/>
    </row>
    <row r="85" spans="2:6">
      <c r="B85" s="88" t="s">
        <v>102</v>
      </c>
      <c r="C85" s="209">
        <f>+'Draft-BS'!C85</f>
        <v>1751485814</v>
      </c>
      <c r="D85" s="76"/>
      <c r="E85" s="76">
        <v>75779200</v>
      </c>
      <c r="F85" s="76"/>
    </row>
    <row r="86" spans="2:6">
      <c r="B86" s="88" t="s">
        <v>103</v>
      </c>
      <c r="C86" s="212">
        <f>+'Draft-BS'!C86</f>
        <v>373094192</v>
      </c>
      <c r="D86" s="76">
        <f>+SUM(C80:C86)</f>
        <v>74551045862</v>
      </c>
      <c r="E86" s="77">
        <v>270866500</v>
      </c>
      <c r="F86" s="76">
        <v>61365179749</v>
      </c>
    </row>
    <row r="87" spans="2:6">
      <c r="B87" s="88"/>
      <c r="C87" s="209"/>
      <c r="D87" s="76"/>
      <c r="E87" s="76"/>
      <c r="F87" s="76"/>
    </row>
    <row r="88" spans="2:6">
      <c r="B88" s="87" t="s">
        <v>106</v>
      </c>
      <c r="C88" s="207"/>
      <c r="D88" s="208"/>
      <c r="E88" s="76"/>
      <c r="F88" s="76"/>
    </row>
    <row r="89" spans="2:6">
      <c r="B89" s="92" t="s">
        <v>105</v>
      </c>
      <c r="C89" s="209"/>
      <c r="D89" s="76">
        <v>0</v>
      </c>
      <c r="E89" s="76"/>
      <c r="F89" s="76">
        <v>577200</v>
      </c>
    </row>
    <row r="90" spans="2:6">
      <c r="B90" s="88"/>
      <c r="C90" s="209"/>
      <c r="D90" s="76"/>
      <c r="E90" s="76"/>
      <c r="F90" s="76"/>
    </row>
    <row r="91" spans="2:6" ht="34.5" thickBot="1">
      <c r="B91" s="88"/>
      <c r="C91" s="209"/>
      <c r="D91" s="79">
        <f>+SUM(D86:D89)</f>
        <v>74551045862</v>
      </c>
      <c r="E91" s="76"/>
      <c r="F91" s="79">
        <v>61396939083.980003</v>
      </c>
    </row>
    <row r="92" spans="2:6" ht="33.75" thickTop="1">
      <c r="B92" s="88"/>
      <c r="C92" s="209"/>
      <c r="D92" s="76"/>
      <c r="E92" s="76"/>
      <c r="F92" s="76"/>
    </row>
    <row r="93" spans="2:6" ht="33.75">
      <c r="B93" s="89" t="s">
        <v>295</v>
      </c>
      <c r="C93" s="210"/>
      <c r="D93" s="211"/>
      <c r="E93" s="76"/>
      <c r="F93" s="76"/>
    </row>
    <row r="94" spans="2:6">
      <c r="C94" s="207"/>
      <c r="D94" s="208"/>
      <c r="E94" s="76"/>
      <c r="F94" s="76"/>
    </row>
    <row r="95" spans="2:6">
      <c r="B95" s="88" t="s">
        <v>534</v>
      </c>
      <c r="C95" s="209"/>
      <c r="D95" s="76">
        <f>+'Draft-BS'!D90</f>
        <v>20000000</v>
      </c>
      <c r="E95" s="76"/>
      <c r="F95" s="76">
        <v>20000000</v>
      </c>
    </row>
    <row r="96" spans="2:6">
      <c r="B96" s="88" t="s">
        <v>533</v>
      </c>
      <c r="C96" s="209"/>
      <c r="D96" s="76">
        <f>+'Draft-BS'!D88</f>
        <v>11287964.449999999</v>
      </c>
      <c r="E96" s="76"/>
      <c r="F96" s="76">
        <v>11182134.98</v>
      </c>
    </row>
    <row r="97" spans="2:6">
      <c r="B97" s="88" t="s">
        <v>107</v>
      </c>
      <c r="C97" s="209"/>
      <c r="D97" s="76">
        <f>+'Draft-BS'!C100</f>
        <v>77016175.879999995</v>
      </c>
      <c r="E97" s="76"/>
      <c r="F97" s="76">
        <v>95020135.689999998</v>
      </c>
    </row>
    <row r="98" spans="2:6">
      <c r="B98" s="88" t="s">
        <v>108</v>
      </c>
      <c r="C98" s="209"/>
      <c r="D98" s="76">
        <f>+'Draft-BS'!C101</f>
        <v>209290718.09999999</v>
      </c>
      <c r="E98" s="76"/>
      <c r="F98" s="76">
        <v>400844720.44</v>
      </c>
    </row>
    <row r="99" spans="2:6">
      <c r="B99" s="92" t="s">
        <v>109</v>
      </c>
      <c r="C99" s="209"/>
      <c r="D99" s="76">
        <v>0</v>
      </c>
      <c r="E99" s="76"/>
      <c r="F99" s="76">
        <v>8487480.5600000005</v>
      </c>
    </row>
    <row r="100" spans="2:6">
      <c r="B100" s="88" t="s">
        <v>110</v>
      </c>
      <c r="C100" s="209"/>
      <c r="D100" s="76">
        <f>+'Draft-BS'!C102</f>
        <v>894353.84</v>
      </c>
      <c r="E100" s="76"/>
      <c r="F100" s="76">
        <v>895267.83999999997</v>
      </c>
    </row>
    <row r="101" spans="2:6">
      <c r="B101" s="88" t="s">
        <v>42</v>
      </c>
      <c r="C101" s="209"/>
      <c r="D101" s="76">
        <f>+'Draft-BS'!C103</f>
        <v>39048950.75</v>
      </c>
      <c r="E101" s="76"/>
      <c r="F101" s="76">
        <v>38453005.340000004</v>
      </c>
    </row>
    <row r="102" spans="2:6">
      <c r="B102" s="88" t="s">
        <v>111</v>
      </c>
      <c r="C102" s="209"/>
      <c r="D102" s="76">
        <f>+'Draft-BS'!C104</f>
        <v>5000000</v>
      </c>
      <c r="E102" s="76"/>
      <c r="F102" s="76">
        <v>5000000</v>
      </c>
    </row>
    <row r="103" spans="2:6">
      <c r="B103" s="88" t="s">
        <v>112</v>
      </c>
      <c r="C103" s="209"/>
      <c r="D103" s="76">
        <f>+'Draft-BS'!C114</f>
        <v>6073146</v>
      </c>
      <c r="E103" s="76"/>
      <c r="F103" s="76">
        <v>5176060</v>
      </c>
    </row>
    <row r="104" spans="2:6">
      <c r="B104" s="88" t="s">
        <v>113</v>
      </c>
      <c r="C104" s="209"/>
      <c r="D104" s="76">
        <f>+'Draft-BS'!C106</f>
        <v>55428445.380000003</v>
      </c>
      <c r="E104" s="76"/>
      <c r="F104" s="76">
        <v>55376065.380000003</v>
      </c>
    </row>
    <row r="105" spans="2:6">
      <c r="B105" s="88" t="s">
        <v>114</v>
      </c>
      <c r="C105" s="209"/>
      <c r="D105" s="76">
        <f>+'Draft-BS'!C107</f>
        <v>775915.83</v>
      </c>
      <c r="E105" s="76"/>
      <c r="F105" s="76">
        <v>986742.83</v>
      </c>
    </row>
    <row r="106" spans="2:6">
      <c r="B106" s="88" t="s">
        <v>44</v>
      </c>
      <c r="C106" s="209"/>
      <c r="D106" s="76">
        <f>+'Draft-BS'!C115</f>
        <v>88400000</v>
      </c>
      <c r="E106" s="76"/>
      <c r="F106" s="76">
        <v>88400000</v>
      </c>
    </row>
    <row r="107" spans="2:6">
      <c r="B107" s="88" t="s">
        <v>115</v>
      </c>
      <c r="C107" s="209"/>
      <c r="D107" s="76">
        <f>+'Draft-BS'!C109</f>
        <v>680366400</v>
      </c>
      <c r="E107" s="76"/>
      <c r="F107" s="76">
        <v>680366400</v>
      </c>
    </row>
    <row r="108" spans="2:6">
      <c r="B108" s="92" t="s">
        <v>116</v>
      </c>
      <c r="C108" s="215"/>
      <c r="D108" s="80">
        <f>+'Draft-BS'!C108</f>
        <v>17438483</v>
      </c>
      <c r="E108" s="80"/>
      <c r="F108" s="80">
        <v>10358105</v>
      </c>
    </row>
    <row r="109" spans="2:6">
      <c r="B109" s="92" t="s">
        <v>120</v>
      </c>
      <c r="C109" s="215"/>
      <c r="D109" s="80">
        <f>+'Draft-BS'!C110</f>
        <v>329085354.77999997</v>
      </c>
      <c r="E109" s="80"/>
      <c r="F109" s="80">
        <v>259085354.78</v>
      </c>
    </row>
    <row r="110" spans="2:6">
      <c r="B110" s="92" t="s">
        <v>117</v>
      </c>
      <c r="C110" s="215"/>
      <c r="D110" s="80">
        <v>0</v>
      </c>
      <c r="E110" s="80"/>
      <c r="F110" s="80">
        <v>20000000</v>
      </c>
    </row>
    <row r="111" spans="2:6">
      <c r="B111" s="92" t="s">
        <v>43</v>
      </c>
      <c r="C111" s="215"/>
      <c r="D111" s="80">
        <f>+'Draft-BS'!C111</f>
        <v>16331455.68</v>
      </c>
      <c r="E111" s="80"/>
      <c r="F111" s="80">
        <v>15331455.68</v>
      </c>
    </row>
    <row r="112" spans="2:6">
      <c r="B112" s="92" t="s">
        <v>118</v>
      </c>
      <c r="C112" s="215"/>
      <c r="D112" s="80">
        <f>+'Draft-BS'!C112</f>
        <v>688735</v>
      </c>
      <c r="E112" s="80"/>
      <c r="F112" s="80">
        <v>688735</v>
      </c>
    </row>
    <row r="113" spans="2:6">
      <c r="B113" s="92" t="s">
        <v>119</v>
      </c>
      <c r="C113" s="215"/>
      <c r="D113" s="80">
        <f>+'Draft-BS'!C113</f>
        <v>315000000</v>
      </c>
      <c r="E113" s="80"/>
      <c r="F113" s="80">
        <v>277900000</v>
      </c>
    </row>
    <row r="114" spans="2:6">
      <c r="B114" s="92"/>
      <c r="C114" s="215"/>
      <c r="D114" s="80"/>
      <c r="E114" s="80"/>
      <c r="F114" s="80"/>
    </row>
    <row r="115" spans="2:6" ht="34.5" thickBot="1">
      <c r="B115" s="88"/>
      <c r="C115" s="210"/>
      <c r="D115" s="79">
        <f>+SUM(D95:D113)</f>
        <v>1872126098.6900001</v>
      </c>
      <c r="E115" s="76"/>
      <c r="F115" s="79">
        <v>1962369528.54</v>
      </c>
    </row>
    <row r="116" spans="2:6" ht="33.75" thickTop="1">
      <c r="B116" s="88"/>
      <c r="C116" s="209"/>
      <c r="D116" s="76"/>
      <c r="E116" s="76"/>
      <c r="F116" s="76"/>
    </row>
    <row r="117" spans="2:6" ht="33.75">
      <c r="B117" s="89" t="s">
        <v>121</v>
      </c>
      <c r="C117" s="210"/>
      <c r="D117" s="211"/>
      <c r="E117" s="76"/>
      <c r="F117" s="76"/>
    </row>
    <row r="118" spans="2:6">
      <c r="B118" s="88" t="s">
        <v>122</v>
      </c>
      <c r="C118" s="209"/>
      <c r="D118" s="76">
        <f>+'Draft-BS'!H9</f>
        <v>572409916</v>
      </c>
      <c r="E118" s="76"/>
      <c r="F118" s="76">
        <v>262776460</v>
      </c>
    </row>
    <row r="119" spans="2:6">
      <c r="B119" s="88"/>
      <c r="C119" s="209"/>
      <c r="D119" s="76"/>
      <c r="E119" s="76"/>
      <c r="F119" s="76"/>
    </row>
    <row r="120" spans="2:6">
      <c r="B120" s="87" t="s">
        <v>130</v>
      </c>
      <c r="C120" s="207"/>
      <c r="D120" s="208"/>
      <c r="E120" s="76"/>
      <c r="F120" s="76"/>
    </row>
    <row r="121" spans="2:6">
      <c r="B121" s="88" t="s">
        <v>123</v>
      </c>
      <c r="C121" s="209">
        <f>+'Draft-BS'!H10</f>
        <v>16511373058.91</v>
      </c>
      <c r="D121" s="76"/>
      <c r="E121" s="76">
        <v>4554496849.0200005</v>
      </c>
      <c r="F121" s="76"/>
    </row>
    <row r="122" spans="2:6">
      <c r="B122" s="88" t="s">
        <v>124</v>
      </c>
      <c r="C122" s="209">
        <f>+'Draft-BS'!H11</f>
        <v>87035.199999999997</v>
      </c>
      <c r="D122" s="76"/>
      <c r="E122" s="76">
        <v>949207.2</v>
      </c>
      <c r="F122" s="76"/>
    </row>
    <row r="123" spans="2:6">
      <c r="B123" s="88" t="s">
        <v>125</v>
      </c>
      <c r="C123" s="209">
        <f>+'Draft-BS'!H12</f>
        <v>191172.25</v>
      </c>
      <c r="D123" s="76"/>
      <c r="E123" s="76">
        <v>269302.28000000003</v>
      </c>
      <c r="F123" s="76"/>
    </row>
    <row r="124" spans="2:6">
      <c r="B124" s="88" t="s">
        <v>126</v>
      </c>
      <c r="C124" s="209">
        <v>0</v>
      </c>
      <c r="D124" s="76"/>
      <c r="E124" s="76">
        <v>216.9</v>
      </c>
      <c r="F124" s="76"/>
    </row>
    <row r="125" spans="2:6">
      <c r="B125" s="88" t="s">
        <v>127</v>
      </c>
      <c r="C125" s="209">
        <f>+'Draft-BS'!H13</f>
        <v>54681333.229999997</v>
      </c>
      <c r="D125" s="76"/>
      <c r="E125" s="76">
        <v>181995817.74000001</v>
      </c>
      <c r="F125" s="76"/>
    </row>
    <row r="126" spans="2:6">
      <c r="B126" s="88" t="s">
        <v>128</v>
      </c>
      <c r="C126" s="209">
        <f>+'Draft-BS'!H14</f>
        <v>100000</v>
      </c>
      <c r="D126" s="76"/>
      <c r="E126" s="76">
        <v>100000</v>
      </c>
      <c r="F126" s="76"/>
    </row>
    <row r="127" spans="2:6">
      <c r="B127" s="88" t="s">
        <v>129</v>
      </c>
      <c r="C127" s="212">
        <f>+'Draft-BS'!H15</f>
        <v>34163365</v>
      </c>
      <c r="D127" s="76">
        <f>+SUM(C121:C127)</f>
        <v>16600595964.59</v>
      </c>
      <c r="E127" s="77">
        <v>2496516</v>
      </c>
      <c r="F127" s="76">
        <v>4740307909.1399994</v>
      </c>
    </row>
    <row r="128" spans="2:6">
      <c r="B128" s="88"/>
      <c r="C128" s="209"/>
      <c r="D128" s="76"/>
      <c r="E128" s="76"/>
      <c r="F128" s="76"/>
    </row>
    <row r="129" spans="2:6" ht="34.5" thickBot="1">
      <c r="B129" s="88"/>
      <c r="C129" s="209"/>
      <c r="D129" s="216">
        <f>+SUM(D118:D127)</f>
        <v>17173005880.59</v>
      </c>
      <c r="E129" s="76"/>
      <c r="F129" s="79">
        <v>5003084369.1399994</v>
      </c>
    </row>
    <row r="130" spans="2:6" ht="33.75" thickTop="1">
      <c r="B130" s="88"/>
      <c r="C130" s="209"/>
      <c r="D130" s="76"/>
      <c r="E130" s="76"/>
      <c r="F130" s="76"/>
    </row>
    <row r="131" spans="2:6" ht="33.75">
      <c r="B131" s="89" t="s">
        <v>131</v>
      </c>
      <c r="C131" s="210"/>
      <c r="D131" s="211"/>
      <c r="E131" s="76"/>
      <c r="F131" s="76"/>
    </row>
    <row r="132" spans="2:6">
      <c r="B132" s="87" t="s">
        <v>134</v>
      </c>
      <c r="C132" s="207"/>
      <c r="D132" s="208"/>
      <c r="E132" s="76" t="s">
        <v>2</v>
      </c>
      <c r="F132" s="76"/>
    </row>
    <row r="133" spans="2:6">
      <c r="B133" s="88" t="s">
        <v>132</v>
      </c>
      <c r="C133" s="209">
        <f>+'Draft-BS'!H21</f>
        <v>12200066553</v>
      </c>
      <c r="D133" s="76">
        <f>+C133</f>
        <v>12200066553</v>
      </c>
      <c r="E133" s="76">
        <v>6096714805.8000002</v>
      </c>
      <c r="F133" s="76">
        <v>6096714805.8000002</v>
      </c>
    </row>
    <row r="134" spans="2:6">
      <c r="B134" s="88" t="s">
        <v>133</v>
      </c>
      <c r="C134" s="212">
        <f>+'Draft-BS'!H22</f>
        <v>12402130000</v>
      </c>
      <c r="D134" s="76"/>
      <c r="E134" s="76">
        <v>7802430000</v>
      </c>
      <c r="F134" s="76"/>
    </row>
    <row r="135" spans="2:6">
      <c r="B135" s="87" t="s">
        <v>135</v>
      </c>
      <c r="C135" s="209" t="str">
        <f>+'Draft-BS'!H23</f>
        <v xml:space="preserve"> </v>
      </c>
      <c r="D135" s="208"/>
      <c r="E135" s="76" t="s">
        <v>2</v>
      </c>
      <c r="F135" s="76"/>
    </row>
    <row r="136" spans="2:6">
      <c r="B136" s="88" t="s">
        <v>132</v>
      </c>
      <c r="C136" s="209">
        <f>+'Draft-BS'!H24</f>
        <v>12968621714.559999</v>
      </c>
      <c r="D136" s="76">
        <f>+C136</f>
        <v>12968621714.559999</v>
      </c>
      <c r="E136" s="76">
        <v>11990112044.559999</v>
      </c>
      <c r="F136" s="76">
        <v>11990112044.559999</v>
      </c>
    </row>
    <row r="137" spans="2:6">
      <c r="B137" s="88" t="s">
        <v>133</v>
      </c>
      <c r="C137" s="212">
        <f>+'Draft-BS'!H25</f>
        <v>12652050000</v>
      </c>
      <c r="D137" s="76"/>
      <c r="E137" s="76">
        <v>9106050000</v>
      </c>
      <c r="F137" s="76"/>
    </row>
    <row r="138" spans="2:6">
      <c r="B138" s="87" t="s">
        <v>136</v>
      </c>
      <c r="C138" s="209" t="str">
        <f>+'Draft-BS'!H26</f>
        <v xml:space="preserve"> </v>
      </c>
      <c r="D138" s="208"/>
      <c r="E138" s="76" t="s">
        <v>2</v>
      </c>
      <c r="F138" s="76"/>
    </row>
    <row r="139" spans="2:6">
      <c r="B139" s="88" t="s">
        <v>132</v>
      </c>
      <c r="C139" s="209">
        <f>+'Draft-BS'!H27</f>
        <v>151566000</v>
      </c>
      <c r="D139" s="76">
        <f>+C139</f>
        <v>151566000</v>
      </c>
      <c r="E139" s="76">
        <v>151566000</v>
      </c>
      <c r="F139" s="76">
        <v>151566000</v>
      </c>
    </row>
    <row r="140" spans="2:6">
      <c r="B140" s="88" t="s">
        <v>133</v>
      </c>
      <c r="C140" s="212">
        <f>+'Draft-BS'!H28</f>
        <v>151566000</v>
      </c>
      <c r="D140" s="76"/>
      <c r="E140" s="76">
        <v>151566000</v>
      </c>
      <c r="F140" s="76"/>
    </row>
    <row r="141" spans="2:6">
      <c r="B141" s="87" t="s">
        <v>137</v>
      </c>
      <c r="C141" s="209" t="str">
        <f>+'Draft-BS'!H29</f>
        <v xml:space="preserve"> </v>
      </c>
      <c r="D141" s="208"/>
      <c r="E141" s="76" t="s">
        <v>2</v>
      </c>
      <c r="F141" s="76"/>
    </row>
    <row r="142" spans="2:6">
      <c r="B142" s="88" t="s">
        <v>132</v>
      </c>
      <c r="C142" s="209">
        <f>+'Draft-BS'!H30</f>
        <v>7114575000</v>
      </c>
      <c r="D142" s="76">
        <f>+C142</f>
        <v>7114575000</v>
      </c>
      <c r="E142" s="76">
        <v>6077075000</v>
      </c>
      <c r="F142" s="76">
        <v>6077075000</v>
      </c>
    </row>
    <row r="143" spans="2:6">
      <c r="B143" s="88" t="s">
        <v>133</v>
      </c>
      <c r="C143" s="212">
        <f>+'Draft-BS'!H31</f>
        <v>6980000000</v>
      </c>
      <c r="D143" s="76"/>
      <c r="E143" s="76">
        <v>4885000000</v>
      </c>
      <c r="F143" s="76"/>
    </row>
    <row r="144" spans="2:6">
      <c r="B144" s="88"/>
      <c r="C144" s="209"/>
      <c r="D144" s="76"/>
      <c r="E144" s="76"/>
      <c r="F144" s="76"/>
    </row>
    <row r="145" spans="2:6" ht="34.5" thickBot="1">
      <c r="B145" s="88"/>
      <c r="C145" s="209"/>
      <c r="D145" s="79">
        <f>+SUM(D133:D143)</f>
        <v>32434829267.559998</v>
      </c>
      <c r="E145" s="76"/>
      <c r="F145" s="79">
        <v>24315467850.360001</v>
      </c>
    </row>
    <row r="146" spans="2:6" ht="33.75" thickTop="1">
      <c r="B146" s="90"/>
      <c r="C146" s="212"/>
      <c r="D146" s="77"/>
      <c r="E146" s="77"/>
      <c r="F146" s="77"/>
    </row>
    <row r="147" spans="2:6" ht="33.75">
      <c r="B147" s="93" t="s">
        <v>138</v>
      </c>
      <c r="C147" s="217"/>
      <c r="D147" s="218"/>
      <c r="E147" s="78"/>
      <c r="F147" s="78"/>
    </row>
    <row r="148" spans="2:6">
      <c r="B148" s="87" t="s">
        <v>159</v>
      </c>
      <c r="C148" s="207"/>
      <c r="D148" s="208"/>
      <c r="E148" s="76"/>
      <c r="F148" s="76"/>
    </row>
    <row r="149" spans="2:6">
      <c r="B149" s="88" t="s">
        <v>139</v>
      </c>
      <c r="C149" s="209">
        <f>+'Draft-BS'!H35</f>
        <v>55449154000</v>
      </c>
      <c r="D149" s="76"/>
      <c r="E149" s="76">
        <v>49251697000</v>
      </c>
      <c r="F149" s="76"/>
    </row>
    <row r="150" spans="2:6">
      <c r="B150" s="88" t="s">
        <v>140</v>
      </c>
      <c r="C150" s="209">
        <f>+'Draft-BS'!H36</f>
        <v>2222499000</v>
      </c>
      <c r="D150" s="76"/>
      <c r="E150" s="76">
        <v>2144320000</v>
      </c>
      <c r="F150" s="76"/>
    </row>
    <row r="151" spans="2:6">
      <c r="B151" s="88" t="s">
        <v>141</v>
      </c>
      <c r="C151" s="209">
        <f>+'Draft-BS'!H37</f>
        <v>2637000000</v>
      </c>
      <c r="D151" s="76"/>
      <c r="E151" s="76">
        <v>1395000000</v>
      </c>
      <c r="F151" s="76"/>
    </row>
    <row r="152" spans="2:6">
      <c r="B152" s="88" t="s">
        <v>296</v>
      </c>
      <c r="C152" s="209">
        <f>+'Draft-BS'!H38</f>
        <v>906063701.82000005</v>
      </c>
      <c r="D152" s="76"/>
      <c r="E152" s="76">
        <v>970941155.38</v>
      </c>
      <c r="F152" s="76"/>
    </row>
    <row r="153" spans="2:6">
      <c r="B153" s="88" t="s">
        <v>142</v>
      </c>
      <c r="C153" s="209">
        <f>+'Draft-BS'!H39</f>
        <v>129385730</v>
      </c>
      <c r="D153" s="76"/>
      <c r="E153" s="76">
        <v>130238129.61</v>
      </c>
      <c r="F153" s="76"/>
    </row>
    <row r="154" spans="2:6">
      <c r="B154" s="88" t="s">
        <v>143</v>
      </c>
      <c r="C154" s="209">
        <f>+'Draft-BS'!H40</f>
        <v>3051936642.8699999</v>
      </c>
      <c r="D154" s="76"/>
      <c r="E154" s="76">
        <v>3467585344.8200002</v>
      </c>
      <c r="F154" s="76"/>
    </row>
    <row r="155" spans="2:6">
      <c r="B155" s="92" t="s">
        <v>144</v>
      </c>
      <c r="C155" s="209">
        <v>0</v>
      </c>
      <c r="D155" s="76"/>
      <c r="E155" s="76">
        <v>60797</v>
      </c>
      <c r="F155" s="76"/>
    </row>
    <row r="156" spans="2:6">
      <c r="B156" s="88" t="s">
        <v>145</v>
      </c>
      <c r="C156" s="209">
        <f>+'Draft-BS'!H41</f>
        <v>39015274</v>
      </c>
      <c r="D156" s="76"/>
      <c r="E156" s="76">
        <v>41748755</v>
      </c>
      <c r="F156" s="76"/>
    </row>
    <row r="157" spans="2:6">
      <c r="B157" s="88" t="s">
        <v>146</v>
      </c>
      <c r="C157" s="209">
        <v>0</v>
      </c>
      <c r="D157" s="76"/>
      <c r="E157" s="76">
        <v>124268</v>
      </c>
      <c r="F157" s="76"/>
    </row>
    <row r="158" spans="2:6">
      <c r="B158" s="88" t="s">
        <v>147</v>
      </c>
      <c r="C158" s="209">
        <f>+'Draft-BS'!H43</f>
        <v>5185531</v>
      </c>
      <c r="D158" s="76"/>
      <c r="E158" s="76">
        <v>2599023</v>
      </c>
      <c r="F158" s="76"/>
    </row>
    <row r="159" spans="2:6">
      <c r="B159" s="88" t="s">
        <v>148</v>
      </c>
      <c r="C159" s="209">
        <f>+'Draft-BS'!H44</f>
        <v>38795</v>
      </c>
      <c r="D159" s="76"/>
      <c r="E159" s="76">
        <v>116589</v>
      </c>
      <c r="F159" s="76"/>
    </row>
    <row r="160" spans="2:6">
      <c r="B160" s="88" t="s">
        <v>149</v>
      </c>
      <c r="C160" s="209">
        <f>+'Draft-BS'!H45</f>
        <v>94314</v>
      </c>
      <c r="D160" s="76"/>
      <c r="E160" s="76">
        <v>154438</v>
      </c>
      <c r="F160" s="76"/>
    </row>
    <row r="161" spans="2:6">
      <c r="B161" s="122" t="s">
        <v>499</v>
      </c>
      <c r="C161" s="212">
        <f>+'Draft-BS'!H42</f>
        <v>25000</v>
      </c>
      <c r="D161" s="76">
        <f>+SUM(C149:C161)</f>
        <v>64440397988.690002</v>
      </c>
      <c r="E161" s="76">
        <v>0</v>
      </c>
      <c r="F161" s="76">
        <v>57404585499.809998</v>
      </c>
    </row>
    <row r="162" spans="2:6">
      <c r="B162" s="88"/>
      <c r="C162" s="219"/>
      <c r="D162" s="76"/>
      <c r="E162" s="78"/>
      <c r="F162" s="76"/>
    </row>
    <row r="163" spans="2:6">
      <c r="B163" s="87" t="s">
        <v>160</v>
      </c>
      <c r="C163" s="207"/>
      <c r="D163" s="208"/>
      <c r="E163" s="76"/>
      <c r="F163" s="76"/>
    </row>
    <row r="164" spans="2:6">
      <c r="B164" s="88" t="s">
        <v>150</v>
      </c>
      <c r="C164" s="209">
        <f>+'Draft-BS'!H47</f>
        <v>100000000</v>
      </c>
      <c r="D164" s="76"/>
      <c r="E164" s="76">
        <v>100000000</v>
      </c>
      <c r="F164" s="76"/>
    </row>
    <row r="165" spans="2:6">
      <c r="B165" s="88" t="s">
        <v>151</v>
      </c>
      <c r="C165" s="209">
        <f>+'Draft-BS'!H48</f>
        <v>18629252.510000002</v>
      </c>
      <c r="D165" s="76"/>
      <c r="E165" s="76">
        <v>39003447.509999998</v>
      </c>
      <c r="F165" s="76"/>
    </row>
    <row r="166" spans="2:6">
      <c r="B166" s="88" t="s">
        <v>152</v>
      </c>
      <c r="C166" s="209">
        <v>0</v>
      </c>
      <c r="D166" s="76"/>
      <c r="E166" s="76">
        <v>242593000</v>
      </c>
      <c r="F166" s="76"/>
    </row>
    <row r="167" spans="2:6">
      <c r="B167" s="88" t="s">
        <v>153</v>
      </c>
      <c r="C167" s="209">
        <f>+'Draft-BS'!H49</f>
        <v>16914226.210000001</v>
      </c>
      <c r="D167" s="76"/>
      <c r="E167" s="76">
        <v>20738450.420000002</v>
      </c>
      <c r="F167" s="76"/>
    </row>
    <row r="168" spans="2:6">
      <c r="B168" s="88" t="s">
        <v>154</v>
      </c>
      <c r="C168" s="209">
        <f>+'Draft-BS'!H50</f>
        <v>300000000</v>
      </c>
      <c r="D168" s="76"/>
      <c r="E168" s="76">
        <v>300000000</v>
      </c>
      <c r="F168" s="76"/>
    </row>
    <row r="169" spans="2:6">
      <c r="B169" s="88" t="s">
        <v>155</v>
      </c>
      <c r="C169" s="209">
        <f>+'Draft-BS'!H51</f>
        <v>3149723</v>
      </c>
      <c r="D169" s="76"/>
      <c r="E169" s="76">
        <v>7849723</v>
      </c>
      <c r="F169" s="76"/>
    </row>
    <row r="170" spans="2:6">
      <c r="B170" s="88" t="s">
        <v>156</v>
      </c>
      <c r="C170" s="209">
        <f>+'Draft-BS'!H52</f>
        <v>2470549534</v>
      </c>
      <c r="D170" s="76"/>
      <c r="E170" s="76">
        <v>1338618152</v>
      </c>
      <c r="F170" s="76"/>
    </row>
    <row r="171" spans="2:6">
      <c r="B171" s="88" t="s">
        <v>157</v>
      </c>
      <c r="C171" s="209">
        <f>+'Draft-BS'!H53</f>
        <v>7500000000</v>
      </c>
      <c r="D171" s="76"/>
      <c r="E171" s="76">
        <v>7400000000</v>
      </c>
      <c r="F171" s="76"/>
    </row>
    <row r="172" spans="2:6">
      <c r="B172" s="88" t="s">
        <v>158</v>
      </c>
      <c r="C172" s="212">
        <v>0</v>
      </c>
      <c r="D172" s="76">
        <f>+SUM(C164:C172)</f>
        <v>10409242735.720001</v>
      </c>
      <c r="E172" s="77">
        <v>75000000</v>
      </c>
      <c r="F172" s="76">
        <v>9523802772.9300003</v>
      </c>
    </row>
    <row r="173" spans="2:6">
      <c r="B173" s="88"/>
      <c r="C173" s="209"/>
      <c r="D173" s="76"/>
      <c r="E173" s="76"/>
      <c r="F173" s="76"/>
    </row>
    <row r="174" spans="2:6">
      <c r="B174" s="87" t="s">
        <v>183</v>
      </c>
      <c r="C174" s="207"/>
      <c r="D174" s="208"/>
      <c r="E174" s="76"/>
      <c r="F174" s="76"/>
    </row>
    <row r="175" spans="2:6">
      <c r="B175" s="88" t="s">
        <v>85</v>
      </c>
      <c r="C175" s="209">
        <f>+'Draft-BS'!H55</f>
        <v>614823.32999999996</v>
      </c>
      <c r="D175" s="76"/>
      <c r="E175" s="76">
        <v>9079011.4499999993</v>
      </c>
      <c r="F175" s="76"/>
    </row>
    <row r="176" spans="2:6">
      <c r="B176" s="88" t="s">
        <v>87</v>
      </c>
      <c r="C176" s="209">
        <v>0</v>
      </c>
      <c r="D176" s="76"/>
      <c r="E176" s="76">
        <v>1634161.68</v>
      </c>
      <c r="F176" s="76"/>
    </row>
    <row r="177" spans="2:6">
      <c r="B177" s="88" t="s">
        <v>182</v>
      </c>
      <c r="C177" s="209">
        <f>+'Draft-BS'!H58</f>
        <v>135643929.99000001</v>
      </c>
      <c r="D177" s="76"/>
      <c r="E177" s="76">
        <v>114572881.2</v>
      </c>
      <c r="F177" s="76"/>
    </row>
    <row r="178" spans="2:6">
      <c r="B178" s="88" t="s">
        <v>161</v>
      </c>
      <c r="C178" s="209">
        <f>+'Draft-BS'!H57</f>
        <v>31250.76</v>
      </c>
      <c r="D178" s="76"/>
      <c r="E178" s="76">
        <v>30892.76</v>
      </c>
      <c r="F178" s="76"/>
    </row>
    <row r="179" spans="2:6">
      <c r="B179" s="121" t="s">
        <v>297</v>
      </c>
      <c r="C179" s="212">
        <f>+'Draft-BS'!H56</f>
        <v>1895689.85</v>
      </c>
      <c r="D179" s="76">
        <f>+SUM(C175:C179)</f>
        <v>138185693.93000001</v>
      </c>
      <c r="E179" s="76"/>
      <c r="F179" s="76">
        <v>125316947.09</v>
      </c>
    </row>
    <row r="180" spans="2:6">
      <c r="B180" s="88"/>
      <c r="C180" s="209"/>
      <c r="D180" s="76"/>
      <c r="E180" s="78"/>
      <c r="F180" s="76"/>
    </row>
    <row r="181" spans="2:6">
      <c r="B181" s="87" t="s">
        <v>184</v>
      </c>
      <c r="C181" s="207"/>
      <c r="D181" s="208"/>
      <c r="E181" s="76"/>
      <c r="F181" s="76"/>
    </row>
    <row r="182" spans="2:6">
      <c r="B182" s="88" t="s">
        <v>162</v>
      </c>
      <c r="C182" s="209">
        <f>+'Draft-BS'!H60</f>
        <v>3504966829</v>
      </c>
      <c r="D182" s="76"/>
      <c r="E182" s="76">
        <v>4092516641</v>
      </c>
      <c r="F182" s="76"/>
    </row>
    <row r="183" spans="2:6">
      <c r="B183" s="88" t="s">
        <v>163</v>
      </c>
      <c r="C183" s="209">
        <f>+'Draft-BS'!H61</f>
        <v>4675588764</v>
      </c>
      <c r="D183" s="76"/>
      <c r="E183" s="76">
        <v>3602818592</v>
      </c>
      <c r="F183" s="76"/>
    </row>
    <row r="184" spans="2:6">
      <c r="B184" s="88" t="s">
        <v>164</v>
      </c>
      <c r="C184" s="209">
        <f>+'Draft-BS'!H62</f>
        <v>1751485814</v>
      </c>
      <c r="D184" s="76"/>
      <c r="E184" s="76">
        <v>75831300</v>
      </c>
      <c r="F184" s="76"/>
    </row>
    <row r="185" spans="2:6">
      <c r="B185" s="88" t="s">
        <v>165</v>
      </c>
      <c r="C185" s="209">
        <f>+'Draft-BS'!H63</f>
        <v>372872292</v>
      </c>
      <c r="D185" s="76"/>
      <c r="E185" s="76">
        <v>270866500</v>
      </c>
      <c r="F185" s="76"/>
    </row>
    <row r="186" spans="2:6">
      <c r="B186" s="88" t="s">
        <v>166</v>
      </c>
      <c r="C186" s="209">
        <f>+'Draft-BS'!H64</f>
        <v>151412673.19</v>
      </c>
      <c r="D186" s="76"/>
      <c r="E186" s="76">
        <v>266450977.47</v>
      </c>
      <c r="F186" s="76"/>
    </row>
    <row r="187" spans="2:6">
      <c r="B187" s="88" t="s">
        <v>167</v>
      </c>
      <c r="C187" s="209">
        <f>+'Draft-BS'!H65</f>
        <v>215914</v>
      </c>
      <c r="D187" s="76"/>
      <c r="E187" s="76">
        <v>183229.2</v>
      </c>
      <c r="F187" s="76"/>
    </row>
    <row r="188" spans="2:6">
      <c r="B188" s="88" t="s">
        <v>168</v>
      </c>
      <c r="C188" s="209">
        <f>+'Draft-BS'!H66</f>
        <v>12359</v>
      </c>
      <c r="D188" s="76"/>
      <c r="E188" s="76">
        <v>76598</v>
      </c>
      <c r="F188" s="76"/>
    </row>
    <row r="189" spans="2:6">
      <c r="B189" s="88" t="s">
        <v>169</v>
      </c>
      <c r="C189" s="209">
        <f>+'Draft-BS'!H67</f>
        <v>47388</v>
      </c>
      <c r="D189" s="76"/>
      <c r="E189" s="76">
        <v>64659</v>
      </c>
      <c r="F189" s="76"/>
    </row>
    <row r="190" spans="2:6">
      <c r="B190" s="88" t="s">
        <v>170</v>
      </c>
      <c r="C190" s="209">
        <f>+'Draft-BS'!H68</f>
        <v>159511199.52000001</v>
      </c>
      <c r="D190" s="76"/>
      <c r="E190" s="76">
        <v>23881294</v>
      </c>
      <c r="F190" s="76"/>
    </row>
    <row r="191" spans="2:6">
      <c r="B191" s="120" t="s">
        <v>298</v>
      </c>
      <c r="C191" s="212">
        <f>+'Draft-BS'!H69</f>
        <v>224956</v>
      </c>
      <c r="D191" s="76">
        <f>+SUM(C182:C191)</f>
        <v>10616338188.710001</v>
      </c>
      <c r="E191" s="76"/>
      <c r="F191" s="76">
        <v>8332689790.6700001</v>
      </c>
    </row>
    <row r="192" spans="2:6">
      <c r="B192" s="120"/>
      <c r="C192" s="209"/>
      <c r="D192" s="76"/>
      <c r="E192" s="78"/>
      <c r="F192" s="76"/>
    </row>
    <row r="193" spans="2:6">
      <c r="B193" s="87" t="s">
        <v>185</v>
      </c>
      <c r="C193" s="207"/>
      <c r="D193" s="208"/>
      <c r="E193" s="76"/>
      <c r="F193" s="76"/>
    </row>
    <row r="194" spans="2:6">
      <c r="B194" s="88" t="s">
        <v>171</v>
      </c>
      <c r="C194" s="209">
        <f>+'Draft-BS'!H76</f>
        <v>644806</v>
      </c>
      <c r="D194" s="76"/>
      <c r="E194" s="76">
        <v>381290</v>
      </c>
      <c r="F194" s="76"/>
    </row>
    <row r="195" spans="2:6">
      <c r="B195" s="88" t="s">
        <v>172</v>
      </c>
      <c r="C195" s="209">
        <f>+'Draft-BS'!H71</f>
        <v>176915395</v>
      </c>
      <c r="D195" s="76"/>
      <c r="E195" s="76">
        <v>80525271</v>
      </c>
      <c r="F195" s="76"/>
    </row>
    <row r="196" spans="2:6">
      <c r="B196" s="88" t="s">
        <v>173</v>
      </c>
      <c r="C196" s="209">
        <f>+'Draft-BS'!H72</f>
        <v>1316542205.8599999</v>
      </c>
      <c r="D196" s="76"/>
      <c r="E196" s="76">
        <v>1202984411.5999999</v>
      </c>
      <c r="F196" s="76"/>
    </row>
    <row r="197" spans="2:6">
      <c r="B197" s="88" t="s">
        <v>174</v>
      </c>
      <c r="C197" s="209">
        <f>+'Draft-BS'!H73</f>
        <v>1851961417.73</v>
      </c>
      <c r="D197" s="76"/>
      <c r="E197" s="76">
        <v>1877858848.1400001</v>
      </c>
      <c r="F197" s="76"/>
    </row>
    <row r="198" spans="2:6">
      <c r="B198" s="88" t="s">
        <v>175</v>
      </c>
      <c r="C198" s="209">
        <f>+'Draft-BS'!H74</f>
        <v>1862282929.53</v>
      </c>
      <c r="D198" s="76"/>
      <c r="E198" s="76">
        <v>1770970681.3399999</v>
      </c>
      <c r="F198" s="76"/>
    </row>
    <row r="199" spans="2:6">
      <c r="B199" s="88" t="s">
        <v>176</v>
      </c>
      <c r="C199" s="209">
        <f>+'Draft-BS'!H77</f>
        <v>16905690799</v>
      </c>
      <c r="D199" s="76"/>
      <c r="E199" s="76">
        <v>14683398540</v>
      </c>
      <c r="F199" s="76"/>
    </row>
    <row r="200" spans="2:6">
      <c r="B200" s="88" t="s">
        <v>177</v>
      </c>
      <c r="C200" s="212">
        <f>+'Draft-BS'!H75</f>
        <v>18603431</v>
      </c>
      <c r="D200" s="76">
        <f>+SUM(C194:C200)</f>
        <v>22132640984.119999</v>
      </c>
      <c r="E200" s="77">
        <v>10775114</v>
      </c>
      <c r="F200" s="76">
        <v>19626894156.080002</v>
      </c>
    </row>
    <row r="201" spans="2:6">
      <c r="B201" s="88"/>
      <c r="C201" s="209"/>
      <c r="D201" s="76"/>
      <c r="E201" s="76"/>
      <c r="F201" s="76"/>
    </row>
    <row r="202" spans="2:6">
      <c r="B202" s="87" t="s">
        <v>186</v>
      </c>
      <c r="C202" s="207"/>
      <c r="D202" s="208"/>
      <c r="E202" s="76"/>
      <c r="F202" s="76"/>
    </row>
    <row r="203" spans="2:6">
      <c r="B203" s="88" t="s">
        <v>178</v>
      </c>
      <c r="C203" s="209">
        <f>+'Draft-BS'!H79</f>
        <v>529336</v>
      </c>
      <c r="D203" s="76"/>
      <c r="E203" s="76">
        <v>17729336</v>
      </c>
      <c r="F203" s="76"/>
    </row>
    <row r="204" spans="2:6">
      <c r="B204" s="88" t="s">
        <v>179</v>
      </c>
      <c r="C204" s="209">
        <f>+'Draft-BS'!H80</f>
        <v>8879036</v>
      </c>
      <c r="D204" s="76"/>
      <c r="E204" s="76">
        <v>8879036</v>
      </c>
      <c r="F204" s="76"/>
    </row>
    <row r="205" spans="2:6">
      <c r="B205" s="88" t="s">
        <v>180</v>
      </c>
      <c r="C205" s="209">
        <f>+'Draft-BS'!H81</f>
        <v>533156</v>
      </c>
      <c r="D205" s="76"/>
      <c r="E205" s="76">
        <v>14333156</v>
      </c>
      <c r="F205" s="76"/>
    </row>
    <row r="206" spans="2:6">
      <c r="B206" s="88" t="s">
        <v>181</v>
      </c>
      <c r="C206" s="212">
        <f>+'Draft-BS'!H82</f>
        <v>514000</v>
      </c>
      <c r="D206" s="76">
        <f>+SUM(C203:C206)</f>
        <v>10455528</v>
      </c>
      <c r="E206" s="77">
        <v>14514000</v>
      </c>
      <c r="F206" s="76">
        <v>55455528</v>
      </c>
    </row>
    <row r="207" spans="2:6">
      <c r="B207" s="88"/>
      <c r="C207" s="209"/>
      <c r="D207" s="76"/>
      <c r="E207" s="76"/>
      <c r="F207" s="76"/>
    </row>
    <row r="208" spans="2:6" ht="34.5" thickBot="1">
      <c r="B208" s="88"/>
      <c r="C208" s="209"/>
      <c r="D208" s="79">
        <f>+SUM(D149:D206)</f>
        <v>107747261119.17</v>
      </c>
      <c r="E208" s="76"/>
      <c r="F208" s="79">
        <v>95068744694.580002</v>
      </c>
    </row>
    <row r="209" spans="2:6" ht="33.75" thickTop="1">
      <c r="B209" s="88"/>
      <c r="C209" s="209"/>
      <c r="D209" s="76"/>
      <c r="E209" s="76"/>
      <c r="F209" s="76"/>
    </row>
    <row r="210" spans="2:6" ht="33.75">
      <c r="B210" s="89" t="s">
        <v>187</v>
      </c>
      <c r="C210" s="210"/>
      <c r="D210" s="211"/>
      <c r="E210" s="76"/>
      <c r="F210" s="76"/>
    </row>
    <row r="211" spans="2:6">
      <c r="B211" s="87" t="s">
        <v>195</v>
      </c>
      <c r="C211" s="207"/>
      <c r="D211" s="208"/>
      <c r="E211" s="76"/>
      <c r="F211" s="76"/>
    </row>
    <row r="212" spans="2:6">
      <c r="B212" s="88" t="s">
        <v>197</v>
      </c>
      <c r="C212" s="209"/>
      <c r="D212" s="76"/>
      <c r="E212" s="76">
        <v>1206436821</v>
      </c>
      <c r="F212" s="76"/>
    </row>
    <row r="213" spans="2:6">
      <c r="B213" s="88" t="s">
        <v>190</v>
      </c>
      <c r="C213" s="209"/>
      <c r="D213" s="76"/>
      <c r="E213" s="76">
        <v>21945888</v>
      </c>
      <c r="F213" s="76"/>
    </row>
    <row r="214" spans="2:6">
      <c r="B214" s="88" t="s">
        <v>191</v>
      </c>
      <c r="C214" s="209"/>
      <c r="D214" s="76"/>
      <c r="E214" s="77"/>
      <c r="F214" s="76"/>
    </row>
    <row r="215" spans="2:6">
      <c r="B215" s="88"/>
      <c r="C215" s="209"/>
      <c r="D215" s="76"/>
      <c r="E215" s="76">
        <v>1228382709</v>
      </c>
      <c r="F215" s="76"/>
    </row>
    <row r="216" spans="2:6">
      <c r="B216" s="88" t="s">
        <v>192</v>
      </c>
      <c r="C216" s="209"/>
      <c r="D216" s="76"/>
      <c r="E216" s="76">
        <v>13057151.15</v>
      </c>
      <c r="F216" s="76"/>
    </row>
    <row r="217" spans="2:6">
      <c r="B217" s="88" t="s">
        <v>193</v>
      </c>
      <c r="C217" s="209"/>
      <c r="D217" s="76"/>
      <c r="E217" s="77">
        <v>0</v>
      </c>
      <c r="F217" s="76"/>
    </row>
    <row r="218" spans="2:6">
      <c r="B218" s="88"/>
      <c r="C218" s="209"/>
      <c r="D218" s="76">
        <f>+'Draft-BS'!H92</f>
        <v>1186424290</v>
      </c>
      <c r="E218" s="80">
        <v>1215325557.8499999</v>
      </c>
      <c r="F218" s="80">
        <v>1215325558</v>
      </c>
    </row>
    <row r="219" spans="2:6">
      <c r="B219" s="90"/>
      <c r="C219" s="212"/>
      <c r="D219" s="77"/>
      <c r="E219" s="77"/>
      <c r="F219" s="77"/>
    </row>
    <row r="220" spans="2:6">
      <c r="B220" s="94" t="s">
        <v>194</v>
      </c>
      <c r="C220" s="220"/>
      <c r="D220" s="221"/>
      <c r="E220" s="78"/>
      <c r="F220" s="78"/>
    </row>
    <row r="221" spans="2:6">
      <c r="B221" s="88" t="s">
        <v>197</v>
      </c>
      <c r="C221" s="209"/>
      <c r="D221" s="76"/>
      <c r="E221" s="76">
        <v>54762539</v>
      </c>
      <c r="F221" s="76"/>
    </row>
    <row r="222" spans="2:6">
      <c r="B222" s="88" t="s">
        <v>190</v>
      </c>
      <c r="C222" s="209"/>
      <c r="D222" s="76"/>
      <c r="E222" s="80">
        <v>16545789</v>
      </c>
      <c r="F222" s="76"/>
    </row>
    <row r="223" spans="2:6">
      <c r="B223" s="88" t="s">
        <v>191</v>
      </c>
      <c r="C223" s="209"/>
      <c r="D223" s="76"/>
      <c r="E223" s="184">
        <v>137865</v>
      </c>
      <c r="F223" s="76"/>
    </row>
    <row r="224" spans="2:6">
      <c r="B224" s="88"/>
      <c r="C224" s="209"/>
      <c r="D224" s="76"/>
      <c r="E224" s="80">
        <v>71170463</v>
      </c>
      <c r="F224" s="76"/>
    </row>
    <row r="225" spans="2:6">
      <c r="B225" s="88" t="s">
        <v>192</v>
      </c>
      <c r="C225" s="209"/>
      <c r="D225" s="76"/>
      <c r="E225" s="80">
        <v>10446811</v>
      </c>
      <c r="F225" s="76"/>
    </row>
    <row r="226" spans="2:6">
      <c r="B226" s="88" t="s">
        <v>193</v>
      </c>
      <c r="C226" s="209"/>
      <c r="D226" s="76"/>
      <c r="E226" s="77">
        <v>0</v>
      </c>
      <c r="F226" s="76"/>
    </row>
    <row r="227" spans="2:6">
      <c r="B227" s="88"/>
      <c r="C227" s="209"/>
      <c r="D227" s="76">
        <f>+'Draft-BS'!H93</f>
        <v>61317075</v>
      </c>
      <c r="E227" s="80">
        <v>60723652</v>
      </c>
      <c r="F227" s="80">
        <v>60723652</v>
      </c>
    </row>
    <row r="228" spans="2:6">
      <c r="B228" s="88"/>
      <c r="C228" s="209"/>
      <c r="D228" s="76"/>
      <c r="E228" s="76"/>
      <c r="F228" s="76"/>
    </row>
    <row r="229" spans="2:6">
      <c r="B229" s="87" t="s">
        <v>196</v>
      </c>
      <c r="C229" s="207"/>
      <c r="D229" s="208"/>
      <c r="E229" s="76"/>
      <c r="F229" s="76"/>
    </row>
    <row r="230" spans="2:6">
      <c r="B230" s="88" t="s">
        <v>189</v>
      </c>
      <c r="C230" s="209"/>
      <c r="D230" s="76"/>
      <c r="E230" s="80">
        <v>76061591.519999996</v>
      </c>
      <c r="F230" s="80"/>
    </row>
    <row r="231" spans="2:6">
      <c r="B231" s="88" t="s">
        <v>190</v>
      </c>
      <c r="C231" s="209"/>
      <c r="D231" s="76"/>
      <c r="E231" s="80">
        <v>12122904</v>
      </c>
      <c r="F231" s="80"/>
    </row>
    <row r="232" spans="2:6">
      <c r="B232" s="88" t="s">
        <v>191</v>
      </c>
      <c r="C232" s="209"/>
      <c r="D232" s="76"/>
      <c r="E232" s="184">
        <v>0</v>
      </c>
      <c r="F232" s="80"/>
    </row>
    <row r="233" spans="2:6">
      <c r="B233" s="88"/>
      <c r="C233" s="209"/>
      <c r="D233" s="76"/>
      <c r="E233" s="80">
        <v>88184495.519999996</v>
      </c>
      <c r="F233" s="80"/>
    </row>
    <row r="234" spans="2:6">
      <c r="B234" s="88" t="s">
        <v>198</v>
      </c>
      <c r="C234" s="209"/>
      <c r="D234" s="76"/>
      <c r="E234" s="80">
        <v>0</v>
      </c>
      <c r="F234" s="80"/>
    </row>
    <row r="235" spans="2:6">
      <c r="B235" s="88" t="s">
        <v>192</v>
      </c>
      <c r="C235" s="209"/>
      <c r="D235" s="76"/>
      <c r="E235" s="80">
        <v>39555326.184628002</v>
      </c>
      <c r="F235" s="80"/>
    </row>
    <row r="236" spans="2:6">
      <c r="B236" s="88" t="s">
        <v>193</v>
      </c>
      <c r="C236" s="209"/>
      <c r="D236" s="76"/>
      <c r="E236" s="184">
        <v>0</v>
      </c>
      <c r="F236" s="80"/>
    </row>
    <row r="237" spans="2:6">
      <c r="B237" s="88"/>
      <c r="C237" s="209"/>
      <c r="D237" s="76">
        <f>+'Draft-BS'!H94</f>
        <v>26050980.969999999</v>
      </c>
      <c r="E237" s="80">
        <v>48629169.335371993</v>
      </c>
      <c r="F237" s="80">
        <v>48629169</v>
      </c>
    </row>
    <row r="238" spans="2:6" s="81" customFormat="1">
      <c r="B238" s="92"/>
      <c r="C238" s="215"/>
      <c r="D238" s="80"/>
      <c r="E238" s="80"/>
      <c r="F238" s="80"/>
    </row>
    <row r="239" spans="2:6" s="81" customFormat="1">
      <c r="B239" s="88" t="s">
        <v>188</v>
      </c>
      <c r="C239" s="209"/>
      <c r="D239" s="76"/>
      <c r="E239" s="80"/>
      <c r="F239" s="80"/>
    </row>
    <row r="240" spans="2:6" s="81" customFormat="1">
      <c r="B240" s="88" t="s">
        <v>197</v>
      </c>
      <c r="C240" s="209"/>
      <c r="D240" s="76"/>
      <c r="E240" s="80">
        <v>7620172</v>
      </c>
      <c r="F240" s="80"/>
    </row>
    <row r="241" spans="2:6">
      <c r="B241" s="88" t="s">
        <v>190</v>
      </c>
      <c r="C241" s="209"/>
      <c r="D241" s="76"/>
      <c r="E241" s="80">
        <v>5935704</v>
      </c>
      <c r="F241" s="80"/>
    </row>
    <row r="242" spans="2:6">
      <c r="B242" s="88" t="s">
        <v>191</v>
      </c>
      <c r="C242" s="209"/>
      <c r="D242" s="76"/>
      <c r="E242" s="184">
        <v>2016733</v>
      </c>
      <c r="F242" s="80"/>
    </row>
    <row r="243" spans="2:6">
      <c r="B243" s="88"/>
      <c r="C243" s="209"/>
      <c r="D243" s="76"/>
      <c r="E243" s="80">
        <v>11539143</v>
      </c>
      <c r="F243" s="80"/>
    </row>
    <row r="244" spans="2:6">
      <c r="B244" s="88" t="s">
        <v>192</v>
      </c>
      <c r="C244" s="209"/>
      <c r="D244" s="76"/>
      <c r="E244" s="80">
        <v>2307829</v>
      </c>
      <c r="F244" s="80"/>
    </row>
    <row r="245" spans="2:6">
      <c r="B245" s="88" t="s">
        <v>193</v>
      </c>
      <c r="C245" s="209"/>
      <c r="D245" s="76"/>
      <c r="E245" s="184">
        <v>0</v>
      </c>
      <c r="F245" s="80"/>
    </row>
    <row r="246" spans="2:6">
      <c r="B246" s="88"/>
      <c r="C246" s="209"/>
      <c r="D246" s="76">
        <f>+'Draft-BS'!H95</f>
        <v>11720734.23</v>
      </c>
      <c r="E246" s="80">
        <v>9231314</v>
      </c>
      <c r="F246" s="80">
        <v>9231314.3699999992</v>
      </c>
    </row>
    <row r="247" spans="2:6">
      <c r="B247" s="88"/>
      <c r="C247" s="209"/>
      <c r="D247" s="76"/>
      <c r="E247" s="76"/>
      <c r="F247" s="76"/>
    </row>
    <row r="248" spans="2:6" ht="34.5" thickBot="1">
      <c r="B248" s="88"/>
      <c r="C248" s="209"/>
      <c r="D248" s="79">
        <f>+SUM(D217:D246)</f>
        <v>1285513080.2</v>
      </c>
      <c r="E248" s="76"/>
      <c r="F248" s="79">
        <v>1333909693.3699999</v>
      </c>
    </row>
    <row r="249" spans="2:6" ht="33.75" thickTop="1">
      <c r="B249" s="88"/>
      <c r="C249" s="209"/>
      <c r="D249" s="76"/>
      <c r="E249" s="76"/>
      <c r="F249" s="76"/>
    </row>
    <row r="250" spans="2:6" ht="33.75">
      <c r="B250" s="89" t="s">
        <v>199</v>
      </c>
      <c r="C250" s="210"/>
      <c r="D250" s="211"/>
      <c r="E250" s="76"/>
      <c r="F250" s="76"/>
    </row>
    <row r="251" spans="2:6">
      <c r="B251" s="88" t="s">
        <v>200</v>
      </c>
      <c r="C251" s="209"/>
      <c r="D251" s="76">
        <f>+'Draft-BS'!H98</f>
        <v>119056.04</v>
      </c>
      <c r="E251" s="76"/>
      <c r="F251" s="76">
        <v>119056.04</v>
      </c>
    </row>
    <row r="252" spans="2:6">
      <c r="B252" s="88" t="s">
        <v>201</v>
      </c>
      <c r="C252" s="209"/>
      <c r="D252" s="76">
        <f>+'Draft-BS'!H99</f>
        <v>200721426.83000001</v>
      </c>
      <c r="E252" s="76"/>
      <c r="F252" s="76">
        <v>182162984.24000001</v>
      </c>
    </row>
    <row r="253" spans="2:6">
      <c r="B253" s="88" t="s">
        <v>202</v>
      </c>
      <c r="C253" s="209"/>
      <c r="D253" s="76">
        <f>+'Draft-BS'!H100</f>
        <v>35794449.32</v>
      </c>
      <c r="E253" s="76"/>
      <c r="F253" s="76">
        <v>35820692.32</v>
      </c>
    </row>
    <row r="254" spans="2:6">
      <c r="B254" s="88" t="s">
        <v>203</v>
      </c>
      <c r="C254" s="209"/>
      <c r="D254" s="76">
        <f>+'Draft-BS'!H101</f>
        <v>1566792.45</v>
      </c>
      <c r="E254" s="76"/>
      <c r="F254" s="76">
        <v>9193294.5399999991</v>
      </c>
    </row>
    <row r="255" spans="2:6">
      <c r="B255" s="88" t="s">
        <v>204</v>
      </c>
      <c r="C255" s="209"/>
      <c r="D255" s="76">
        <f>+'Draft-BS'!H102</f>
        <v>1239207.47</v>
      </c>
      <c r="E255" s="76"/>
      <c r="F255" s="76">
        <v>1239207.47</v>
      </c>
    </row>
    <row r="256" spans="2:6">
      <c r="B256" s="88" t="s">
        <v>205</v>
      </c>
      <c r="C256" s="209"/>
      <c r="D256" s="76">
        <f>+'Draft-BS'!H103</f>
        <v>4968309.05</v>
      </c>
      <c r="E256" s="76"/>
      <c r="F256" s="76">
        <v>4127899.36</v>
      </c>
    </row>
    <row r="257" spans="2:6">
      <c r="B257" s="88" t="s">
        <v>206</v>
      </c>
      <c r="C257" s="209"/>
      <c r="D257" s="76">
        <v>0</v>
      </c>
      <c r="E257" s="76"/>
      <c r="F257" s="76">
        <v>26674808.739999998</v>
      </c>
    </row>
    <row r="258" spans="2:6">
      <c r="B258" s="88" t="s">
        <v>207</v>
      </c>
      <c r="C258" s="209"/>
      <c r="D258" s="76">
        <f>+'Draft-BS'!H104</f>
        <v>240000000</v>
      </c>
      <c r="E258" s="76"/>
      <c r="F258" s="76">
        <v>265000000</v>
      </c>
    </row>
    <row r="259" spans="2:6" ht="33.75">
      <c r="B259" s="90"/>
      <c r="C259" s="212"/>
      <c r="D259" s="82">
        <f>SUM(D251:D258)</f>
        <v>484409241.15999997</v>
      </c>
      <c r="E259" s="77"/>
      <c r="F259" s="82">
        <v>524337942.71000004</v>
      </c>
    </row>
  </sheetData>
  <mergeCells count="2">
    <mergeCell ref="B2:F2"/>
    <mergeCell ref="B4:F4"/>
  </mergeCells>
  <printOptions horizontalCentered="1"/>
  <pageMargins left="0.70866141732283472" right="0.70866141732283472" top="0.74803149606299213" bottom="0.74803149606299213" header="0" footer="0"/>
  <pageSetup paperSize="9" scale="27" fitToWidth="4" fitToHeight="4" orientation="portrait" r:id="rId1"/>
  <rowBreaks count="3" manualBreakCount="3">
    <brk id="77" min="1" max="5" man="1"/>
    <brk id="146" min="1" max="5" man="1"/>
    <brk id="219" min="1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B1:O102"/>
  <sheetViews>
    <sheetView showGridLines="0" view="pageBreakPreview" topLeftCell="C6" zoomScale="55" zoomScaleNormal="64" zoomScaleSheetLayoutView="55" workbookViewId="0">
      <selection activeCell="O98" sqref="O98"/>
    </sheetView>
  </sheetViews>
  <sheetFormatPr defaultRowHeight="33"/>
  <cols>
    <col min="1" max="1" width="9" style="72"/>
    <col min="2" max="2" width="121.625" style="72" customWidth="1"/>
    <col min="3" max="4" width="47.75" style="83" customWidth="1"/>
    <col min="5" max="6" width="40.875" style="83" customWidth="1"/>
    <col min="7" max="7" width="41.75" style="72" bestFit="1" customWidth="1"/>
    <col min="8" max="14" width="9" style="72"/>
    <col min="15" max="15" width="29.25" style="72" bestFit="1" customWidth="1"/>
    <col min="16" max="16384" width="9" style="72"/>
  </cols>
  <sheetData>
    <row r="1" spans="2:6" ht="33.75">
      <c r="B1" s="245" t="s">
        <v>281</v>
      </c>
      <c r="C1" s="245"/>
      <c r="D1" s="245"/>
      <c r="E1" s="245"/>
      <c r="F1" s="245"/>
    </row>
    <row r="3" spans="2:6" ht="33.75">
      <c r="B3" s="246" t="s">
        <v>291</v>
      </c>
      <c r="C3" s="246"/>
      <c r="D3" s="246"/>
      <c r="E3" s="246"/>
      <c r="F3" s="246"/>
    </row>
    <row r="5" spans="2:6" ht="85.5" customHeight="1">
      <c r="B5" s="97" t="s">
        <v>0</v>
      </c>
      <c r="C5" s="237"/>
      <c r="D5" s="118" t="s">
        <v>288</v>
      </c>
      <c r="E5" s="237"/>
      <c r="F5" s="118" t="s">
        <v>284</v>
      </c>
    </row>
    <row r="6" spans="2:6">
      <c r="B6" s="88"/>
      <c r="C6" s="219"/>
      <c r="D6" s="78"/>
      <c r="E6" s="78"/>
      <c r="F6" s="78"/>
    </row>
    <row r="7" spans="2:6" ht="33.75">
      <c r="B7" s="89" t="s">
        <v>210</v>
      </c>
      <c r="C7" s="210"/>
      <c r="D7" s="211"/>
      <c r="E7" s="76"/>
      <c r="F7" s="76"/>
    </row>
    <row r="8" spans="2:6">
      <c r="B8" s="88" t="s">
        <v>211</v>
      </c>
      <c r="C8" s="209"/>
      <c r="D8" s="76">
        <f>+'Draft-P&amp;L'!H11</f>
        <v>7289488550.1599998</v>
      </c>
      <c r="E8" s="76"/>
      <c r="F8" s="76">
        <v>7094934380.0900002</v>
      </c>
    </row>
    <row r="9" spans="2:6">
      <c r="B9" s="88"/>
      <c r="C9" s="209"/>
      <c r="D9" s="76"/>
      <c r="E9" s="76"/>
      <c r="F9" s="76"/>
    </row>
    <row r="10" spans="2:6">
      <c r="B10" s="88" t="s">
        <v>212</v>
      </c>
      <c r="C10" s="209">
        <f>+'Draft-P&amp;L'!H9</f>
        <v>1695419192.04</v>
      </c>
      <c r="D10" s="76"/>
      <c r="E10" s="76">
        <f>1624675497.57-31020000</f>
        <v>1593655497.5699999</v>
      </c>
      <c r="F10" s="76"/>
    </row>
    <row r="11" spans="2:6">
      <c r="B11" s="88" t="s">
        <v>213</v>
      </c>
      <c r="C11" s="212">
        <f>+'Draft-P&amp;L'!H10</f>
        <v>1283599867.8800001</v>
      </c>
      <c r="D11" s="76">
        <f>+SUM(C10:C11)</f>
        <v>2979019059.9200001</v>
      </c>
      <c r="E11" s="77">
        <v>1292280796.3499999</v>
      </c>
      <c r="F11" s="76">
        <v>2885936293.9200001</v>
      </c>
    </row>
    <row r="12" spans="2:6">
      <c r="B12" s="88"/>
      <c r="C12" s="209"/>
      <c r="D12" s="76"/>
      <c r="E12" s="76"/>
      <c r="F12" s="76"/>
    </row>
    <row r="13" spans="2:6">
      <c r="B13" s="88" t="s">
        <v>214</v>
      </c>
      <c r="C13" s="209">
        <f>+'Draft-P&amp;L'!H12</f>
        <v>950911.4</v>
      </c>
      <c r="D13" s="76"/>
      <c r="E13" s="76">
        <v>18766.04</v>
      </c>
      <c r="F13" s="76"/>
    </row>
    <row r="14" spans="2:6">
      <c r="B14" s="88" t="s">
        <v>216</v>
      </c>
      <c r="C14" s="209">
        <f>+'Draft-P&amp;L'!H14</f>
        <v>788331</v>
      </c>
      <c r="D14" s="76"/>
      <c r="E14" s="76">
        <v>3678885</v>
      </c>
      <c r="F14" s="76"/>
    </row>
    <row r="15" spans="2:6">
      <c r="B15" s="88" t="s">
        <v>215</v>
      </c>
      <c r="C15" s="209">
        <f>+'Draft-P&amp;L'!H15</f>
        <v>50000000</v>
      </c>
      <c r="D15" s="76"/>
      <c r="E15" s="76">
        <v>0</v>
      </c>
      <c r="F15" s="76"/>
    </row>
    <row r="16" spans="2:6">
      <c r="B16" s="88" t="s">
        <v>217</v>
      </c>
      <c r="C16" s="212">
        <f>+'Draft-P&amp;L'!H16</f>
        <v>140000000</v>
      </c>
      <c r="D16" s="76">
        <f>+SUM(C13:C16)</f>
        <v>191739242.40000001</v>
      </c>
      <c r="E16" s="77">
        <v>81500000</v>
      </c>
      <c r="F16" s="76">
        <v>85197651.040000007</v>
      </c>
    </row>
    <row r="17" spans="2:6">
      <c r="B17" s="88"/>
      <c r="C17" s="209"/>
      <c r="D17" s="76"/>
      <c r="E17" s="76"/>
      <c r="F17" s="76"/>
    </row>
    <row r="18" spans="2:6" ht="34.5" thickBot="1">
      <c r="B18" s="88"/>
      <c r="C18" s="209"/>
      <c r="D18" s="79">
        <f>+SUM(D8:D16)</f>
        <v>10460246852.48</v>
      </c>
      <c r="E18" s="76"/>
      <c r="F18" s="79">
        <v>10066068325.050001</v>
      </c>
    </row>
    <row r="19" spans="2:6" ht="33.75" thickTop="1">
      <c r="B19" s="88"/>
      <c r="C19" s="209"/>
      <c r="D19" s="76"/>
      <c r="E19" s="76"/>
      <c r="F19" s="76"/>
    </row>
    <row r="20" spans="2:6" ht="33.75">
      <c r="B20" s="89" t="s">
        <v>218</v>
      </c>
      <c r="C20" s="210"/>
      <c r="D20" s="211"/>
      <c r="E20" s="76"/>
      <c r="F20" s="76"/>
    </row>
    <row r="21" spans="2:6">
      <c r="B21" s="88" t="s">
        <v>16</v>
      </c>
      <c r="C21" s="209"/>
      <c r="D21" s="76">
        <f>+'Draft-P&amp;L'!H19</f>
        <v>11899072.539999999</v>
      </c>
      <c r="E21" s="76"/>
      <c r="F21" s="76">
        <v>12027407.25</v>
      </c>
    </row>
    <row r="22" spans="2:6" ht="34.5" thickBot="1">
      <c r="B22" s="88"/>
      <c r="C22" s="209"/>
      <c r="D22" s="79">
        <f>+D21</f>
        <v>11899072.539999999</v>
      </c>
      <c r="E22" s="76"/>
      <c r="F22" s="79">
        <v>12027407.25</v>
      </c>
    </row>
    <row r="23" spans="2:6" ht="33.75" thickTop="1">
      <c r="B23" s="88"/>
      <c r="C23" s="209"/>
      <c r="D23" s="76"/>
      <c r="E23" s="76"/>
      <c r="F23" s="76"/>
    </row>
    <row r="24" spans="2:6" ht="33.75">
      <c r="B24" s="89" t="s">
        <v>219</v>
      </c>
      <c r="C24" s="210"/>
      <c r="D24" s="211"/>
      <c r="E24" s="76"/>
      <c r="F24" s="76"/>
    </row>
    <row r="25" spans="2:6">
      <c r="B25" s="88" t="s">
        <v>220</v>
      </c>
      <c r="C25" s="209"/>
      <c r="D25" s="76">
        <f>+'Draft-P&amp;L'!H22</f>
        <v>30130000</v>
      </c>
      <c r="E25" s="76"/>
      <c r="F25" s="76">
        <v>30178750</v>
      </c>
    </row>
    <row r="26" spans="2:6">
      <c r="B26" s="88" t="s">
        <v>221</v>
      </c>
      <c r="C26" s="209"/>
      <c r="D26" s="76">
        <f>+'Draft-P&amp;L'!I29</f>
        <v>47782029.630000003</v>
      </c>
      <c r="E26" s="76"/>
      <c r="F26" s="76">
        <v>51657576.560000002</v>
      </c>
    </row>
    <row r="27" spans="2:6">
      <c r="B27" s="88" t="s">
        <v>305</v>
      </c>
      <c r="C27" s="209"/>
      <c r="D27" s="76">
        <f>+'Draft-P&amp;L'!H13</f>
        <v>7838076.5700000003</v>
      </c>
      <c r="E27" s="76"/>
      <c r="F27" s="76">
        <v>0</v>
      </c>
    </row>
    <row r="28" spans="2:6">
      <c r="B28" s="88" t="s">
        <v>532</v>
      </c>
      <c r="C28" s="209"/>
      <c r="D28" s="76">
        <v>0</v>
      </c>
      <c r="E28" s="76"/>
      <c r="F28" s="76">
        <f>31020000</f>
        <v>31020000</v>
      </c>
    </row>
    <row r="29" spans="2:6" ht="34.5" thickBot="1">
      <c r="B29" s="88"/>
      <c r="C29" s="209"/>
      <c r="D29" s="79">
        <f>SUM(D25:D27)</f>
        <v>85750106.199999988</v>
      </c>
      <c r="E29" s="76"/>
      <c r="F29" s="79">
        <v>112856326.56</v>
      </c>
    </row>
    <row r="30" spans="2:6" ht="33.75" thickTop="1">
      <c r="B30" s="88"/>
      <c r="C30" s="209"/>
      <c r="D30" s="76"/>
      <c r="E30" s="76"/>
      <c r="F30" s="76"/>
    </row>
    <row r="31" spans="2:6" ht="33.75">
      <c r="B31" s="85" t="s">
        <v>222</v>
      </c>
      <c r="C31" s="200"/>
      <c r="D31" s="201"/>
      <c r="E31" s="76"/>
      <c r="F31" s="76"/>
    </row>
    <row r="32" spans="2:6">
      <c r="B32" s="88" t="s">
        <v>223</v>
      </c>
      <c r="C32" s="209"/>
      <c r="D32" s="80">
        <f>+'Draft-P&amp;L'!D9</f>
        <v>5111049894.3999996</v>
      </c>
      <c r="E32" s="76"/>
      <c r="F32" s="76">
        <v>5463625775.9300003</v>
      </c>
    </row>
    <row r="33" spans="2:15">
      <c r="B33" s="88" t="s">
        <v>224</v>
      </c>
      <c r="C33" s="209"/>
      <c r="D33" s="80">
        <f>+'Draft-P&amp;L'!D10</f>
        <v>3712384884</v>
      </c>
      <c r="E33" s="76"/>
      <c r="F33" s="76">
        <v>3387374372.0500002</v>
      </c>
    </row>
    <row r="34" spans="2:15" ht="34.5" thickBot="1">
      <c r="B34" s="88"/>
      <c r="C34" s="209"/>
      <c r="D34" s="79">
        <f>SUM(D32:D33)</f>
        <v>8823434778.3999996</v>
      </c>
      <c r="E34" s="76"/>
      <c r="F34" s="79">
        <v>8851000147.9799995</v>
      </c>
    </row>
    <row r="35" spans="2:15" ht="33.75" thickTop="1">
      <c r="B35" s="88"/>
      <c r="C35" s="209"/>
      <c r="D35" s="76"/>
      <c r="E35" s="76"/>
      <c r="F35" s="76"/>
    </row>
    <row r="36" spans="2:15" ht="33.75">
      <c r="B36" s="85" t="s">
        <v>225</v>
      </c>
      <c r="C36" s="200"/>
      <c r="D36" s="201"/>
      <c r="E36" s="76"/>
      <c r="F36" s="76"/>
    </row>
    <row r="37" spans="2:15">
      <c r="B37" s="88" t="s">
        <v>226</v>
      </c>
      <c r="C37" s="209"/>
      <c r="D37" s="80">
        <f>+'Draft-P&amp;L'!D13</f>
        <v>399991099.49000001</v>
      </c>
      <c r="E37" s="76"/>
      <c r="F37" s="76">
        <v>296429578</v>
      </c>
    </row>
    <row r="38" spans="2:15">
      <c r="B38" s="88" t="s">
        <v>227</v>
      </c>
      <c r="C38" s="209"/>
      <c r="D38" s="80">
        <f>+'Draft-P&amp;L'!D14</f>
        <v>4501829</v>
      </c>
      <c r="E38" s="76"/>
      <c r="F38" s="76">
        <v>3807180</v>
      </c>
    </row>
    <row r="39" spans="2:15">
      <c r="B39" s="88" t="s">
        <v>228</v>
      </c>
      <c r="C39" s="209"/>
      <c r="D39" s="80">
        <f>+'Draft-P&amp;L'!D15</f>
        <v>44630422</v>
      </c>
      <c r="E39" s="76"/>
      <c r="F39" s="76">
        <v>32026913</v>
      </c>
    </row>
    <row r="40" spans="2:15">
      <c r="B40" s="88" t="s">
        <v>267</v>
      </c>
      <c r="C40" s="209"/>
      <c r="D40" s="76">
        <f>+'Draft-P&amp;L'!D70+16564000</f>
        <v>19844639</v>
      </c>
      <c r="E40" s="76"/>
      <c r="F40" s="76">
        <v>2844000</v>
      </c>
      <c r="O40" s="83"/>
    </row>
    <row r="41" spans="2:15">
      <c r="B41" s="88" t="s">
        <v>268</v>
      </c>
      <c r="C41" s="209"/>
      <c r="D41" s="76">
        <f>+'Draft-P&amp;L'!D71</f>
        <v>8048107</v>
      </c>
      <c r="E41" s="76"/>
      <c r="F41" s="76">
        <v>1012097.99</v>
      </c>
      <c r="O41" s="83"/>
    </row>
    <row r="42" spans="2:15" ht="34.5" thickBot="1">
      <c r="B42" s="88"/>
      <c r="C42" s="209"/>
      <c r="D42" s="79">
        <f>SUM(D37:D41)</f>
        <v>477016096.49000001</v>
      </c>
      <c r="E42" s="76"/>
      <c r="F42" s="79">
        <v>336119768.99000001</v>
      </c>
    </row>
    <row r="43" spans="2:15" ht="33.75" thickTop="1">
      <c r="B43" s="88"/>
      <c r="C43" s="209"/>
      <c r="D43" s="76"/>
      <c r="E43" s="76"/>
      <c r="F43" s="76"/>
    </row>
    <row r="44" spans="2:15" ht="67.5">
      <c r="B44" s="98" t="s">
        <v>229</v>
      </c>
      <c r="C44" s="238"/>
      <c r="D44" s="239"/>
      <c r="E44" s="76"/>
      <c r="F44" s="76"/>
    </row>
    <row r="45" spans="2:15">
      <c r="B45" s="88" t="s">
        <v>230</v>
      </c>
      <c r="C45" s="209"/>
      <c r="D45" s="76">
        <f>+'Draft-P&amp;L'!D19</f>
        <v>325000</v>
      </c>
      <c r="E45" s="76"/>
      <c r="F45" s="76">
        <v>185000</v>
      </c>
    </row>
    <row r="46" spans="2:15">
      <c r="B46" s="88" t="s">
        <v>231</v>
      </c>
      <c r="C46" s="209"/>
      <c r="D46" s="76">
        <f>+'Draft-P&amp;L'!D20</f>
        <v>195000</v>
      </c>
      <c r="E46" s="76"/>
      <c r="F46" s="76">
        <v>105000</v>
      </c>
    </row>
    <row r="47" spans="2:15">
      <c r="B47" s="88" t="s">
        <v>232</v>
      </c>
      <c r="C47" s="209"/>
      <c r="D47" s="76">
        <f>+'Draft-P&amp;L'!D21</f>
        <v>6921432</v>
      </c>
      <c r="E47" s="76"/>
      <c r="F47" s="76">
        <v>5523723</v>
      </c>
    </row>
    <row r="48" spans="2:15">
      <c r="B48" s="88" t="s">
        <v>233</v>
      </c>
      <c r="C48" s="209"/>
      <c r="D48" s="76">
        <f>+'Draft-P&amp;L'!D22</f>
        <v>31900</v>
      </c>
      <c r="E48" s="76"/>
      <c r="F48" s="76">
        <v>141667</v>
      </c>
    </row>
    <row r="49" spans="2:6" ht="34.5" thickBot="1">
      <c r="B49" s="88"/>
      <c r="C49" s="209"/>
      <c r="D49" s="79">
        <f>SUM(D45:D48)</f>
        <v>7473332</v>
      </c>
      <c r="E49" s="76"/>
      <c r="F49" s="79">
        <v>5955390</v>
      </c>
    </row>
    <row r="50" spans="2:6" ht="33.75" thickTop="1">
      <c r="B50" s="88"/>
      <c r="C50" s="209"/>
      <c r="D50" s="76"/>
      <c r="E50" s="76"/>
      <c r="F50" s="76"/>
    </row>
    <row r="51" spans="2:6" ht="33.75">
      <c r="B51" s="85" t="s">
        <v>234</v>
      </c>
      <c r="C51" s="200"/>
      <c r="D51" s="201"/>
      <c r="E51" s="76"/>
      <c r="F51" s="76"/>
    </row>
    <row r="52" spans="2:6">
      <c r="B52" s="88" t="s">
        <v>235</v>
      </c>
      <c r="C52" s="209"/>
      <c r="D52" s="76">
        <f>+'Draft-P&amp;L'!D25</f>
        <v>18598810</v>
      </c>
      <c r="E52" s="76"/>
      <c r="F52" s="76">
        <v>16488498</v>
      </c>
    </row>
    <row r="53" spans="2:6">
      <c r="B53" s="88" t="s">
        <v>236</v>
      </c>
      <c r="C53" s="209"/>
      <c r="D53" s="76">
        <f>+'Draft-P&amp;L'!D26</f>
        <v>2751166</v>
      </c>
      <c r="E53" s="76"/>
      <c r="F53" s="76">
        <v>1722045</v>
      </c>
    </row>
    <row r="54" spans="2:6">
      <c r="B54" s="88" t="s">
        <v>237</v>
      </c>
      <c r="C54" s="209"/>
      <c r="D54" s="76">
        <f>+'Draft-P&amp;L'!D27</f>
        <v>113163</v>
      </c>
      <c r="E54" s="76"/>
      <c r="F54" s="76">
        <v>110000</v>
      </c>
    </row>
    <row r="55" spans="2:6">
      <c r="B55" s="88" t="s">
        <v>238</v>
      </c>
      <c r="C55" s="209"/>
      <c r="D55" s="76">
        <f>+'Draft-P&amp;L'!D28</f>
        <v>34123376</v>
      </c>
      <c r="E55" s="76"/>
      <c r="F55" s="76">
        <v>28423152</v>
      </c>
    </row>
    <row r="56" spans="2:6">
      <c r="B56" s="88" t="s">
        <v>239</v>
      </c>
      <c r="C56" s="209"/>
      <c r="D56" s="76">
        <f>+'Draft-P&amp;L'!D29</f>
        <v>7126892</v>
      </c>
      <c r="E56" s="76"/>
      <c r="F56" s="76">
        <v>7331823</v>
      </c>
    </row>
    <row r="57" spans="2:6">
      <c r="B57" s="88" t="s">
        <v>240</v>
      </c>
      <c r="C57" s="209"/>
      <c r="D57" s="76">
        <f>+'Draft-P&amp;L'!D30</f>
        <v>471089</v>
      </c>
      <c r="E57" s="76"/>
      <c r="F57" s="76">
        <v>164776</v>
      </c>
    </row>
    <row r="58" spans="2:6" ht="34.5" thickBot="1">
      <c r="B58" s="88"/>
      <c r="C58" s="209"/>
      <c r="D58" s="79">
        <f>SUM(D52:D57)</f>
        <v>63184496</v>
      </c>
      <c r="E58" s="76"/>
      <c r="F58" s="79">
        <v>54240294</v>
      </c>
    </row>
    <row r="59" spans="2:6" ht="33.75" thickTop="1">
      <c r="B59" s="88"/>
      <c r="C59" s="209"/>
      <c r="D59" s="76"/>
      <c r="E59" s="76"/>
      <c r="F59" s="76"/>
    </row>
    <row r="60" spans="2:6" ht="33.75">
      <c r="B60" s="85" t="s">
        <v>241</v>
      </c>
      <c r="C60" s="200"/>
      <c r="D60" s="201"/>
      <c r="E60" s="76"/>
      <c r="F60" s="76"/>
    </row>
    <row r="61" spans="2:6">
      <c r="B61" s="88" t="s">
        <v>242</v>
      </c>
      <c r="C61" s="209"/>
      <c r="D61" s="80">
        <f>+'Draft-P&amp;L'!D36</f>
        <v>428482</v>
      </c>
      <c r="E61" s="76"/>
      <c r="F61" s="76">
        <v>450452</v>
      </c>
    </row>
    <row r="62" spans="2:6">
      <c r="B62" s="88" t="s">
        <v>243</v>
      </c>
      <c r="C62" s="209"/>
      <c r="D62" s="80">
        <f>+'Draft-P&amp;L'!D37</f>
        <v>3617725.73</v>
      </c>
      <c r="E62" s="76"/>
      <c r="F62" s="76">
        <v>3022261.51</v>
      </c>
    </row>
    <row r="63" spans="2:6" ht="34.5" thickBot="1">
      <c r="B63" s="88"/>
      <c r="C63" s="209"/>
      <c r="D63" s="79">
        <f>SUM(D61:D62)</f>
        <v>4046207.73</v>
      </c>
      <c r="E63" s="76"/>
      <c r="F63" s="79">
        <v>3472713.51</v>
      </c>
    </row>
    <row r="64" spans="2:6" ht="33.75" thickTop="1">
      <c r="B64" s="88"/>
      <c r="C64" s="209"/>
      <c r="D64" s="76"/>
      <c r="E64" s="76"/>
      <c r="F64" s="76"/>
    </row>
    <row r="65" spans="2:6" ht="33.75">
      <c r="B65" s="85" t="s">
        <v>245</v>
      </c>
      <c r="C65" s="200"/>
      <c r="D65" s="201"/>
      <c r="E65" s="76"/>
      <c r="F65" s="76"/>
    </row>
    <row r="66" spans="2:6">
      <c r="B66" s="88" t="s">
        <v>246</v>
      </c>
      <c r="C66" s="209"/>
      <c r="D66" s="76">
        <v>1000000</v>
      </c>
      <c r="E66" s="76"/>
      <c r="F66" s="76">
        <v>797870</v>
      </c>
    </row>
    <row r="67" spans="2:6">
      <c r="B67" s="88" t="s">
        <v>247</v>
      </c>
      <c r="C67" s="209"/>
      <c r="D67" s="76">
        <v>718875</v>
      </c>
      <c r="E67" s="76"/>
      <c r="F67" s="76">
        <v>1360987</v>
      </c>
    </row>
    <row r="68" spans="2:6" ht="34.5" thickBot="1">
      <c r="B68" s="88"/>
      <c r="C68" s="209"/>
      <c r="D68" s="79">
        <f>SUM(D66:D67)</f>
        <v>1718875</v>
      </c>
      <c r="E68" s="76"/>
      <c r="F68" s="79">
        <v>2158857</v>
      </c>
    </row>
    <row r="69" spans="2:6" ht="33.75" thickTop="1">
      <c r="B69" s="90"/>
      <c r="C69" s="212"/>
      <c r="D69" s="77"/>
      <c r="E69" s="77"/>
      <c r="F69" s="77"/>
    </row>
    <row r="70" spans="2:6" ht="33.75">
      <c r="B70" s="91" t="s">
        <v>248</v>
      </c>
      <c r="C70" s="213"/>
      <c r="D70" s="214"/>
      <c r="E70" s="78"/>
      <c r="F70" s="78"/>
    </row>
    <row r="71" spans="2:6">
      <c r="B71" s="88" t="s">
        <v>249</v>
      </c>
      <c r="C71" s="209"/>
      <c r="D71" s="76">
        <f>+'Draft-P&amp;L'!D40</f>
        <v>813148</v>
      </c>
      <c r="E71" s="76"/>
      <c r="F71" s="76">
        <v>1206298</v>
      </c>
    </row>
    <row r="72" spans="2:6">
      <c r="B72" s="88" t="s">
        <v>250</v>
      </c>
      <c r="C72" s="209"/>
      <c r="D72" s="76">
        <f>+'Draft-P&amp;L'!D41</f>
        <v>238304</v>
      </c>
      <c r="E72" s="76"/>
      <c r="F72" s="76">
        <v>66423</v>
      </c>
    </row>
    <row r="73" spans="2:6">
      <c r="B73" s="88" t="s">
        <v>251</v>
      </c>
      <c r="C73" s="209"/>
      <c r="D73" s="76">
        <f>+'Draft-P&amp;L'!D42</f>
        <v>4462705</v>
      </c>
      <c r="E73" s="76"/>
      <c r="F73" s="76">
        <v>3634146</v>
      </c>
    </row>
    <row r="74" spans="2:6" ht="34.5" thickBot="1">
      <c r="B74" s="88"/>
      <c r="C74" s="209"/>
      <c r="D74" s="79">
        <f>SUM(D71:D73)</f>
        <v>5514157</v>
      </c>
      <c r="E74" s="76"/>
      <c r="F74" s="79">
        <v>4906867</v>
      </c>
    </row>
    <row r="75" spans="2:6" ht="33.75" thickTop="1">
      <c r="B75" s="88"/>
      <c r="C75" s="209"/>
      <c r="D75" s="76"/>
      <c r="E75" s="76"/>
      <c r="F75" s="76"/>
    </row>
    <row r="76" spans="2:6" ht="33.75">
      <c r="B76" s="85" t="s">
        <v>252</v>
      </c>
      <c r="C76" s="200"/>
      <c r="D76" s="201"/>
      <c r="E76" s="76"/>
      <c r="F76" s="76"/>
    </row>
    <row r="77" spans="2:6">
      <c r="B77" s="88" t="s">
        <v>253</v>
      </c>
      <c r="C77" s="209"/>
      <c r="D77" s="76">
        <f>+'Draft-P&amp;L'!D48</f>
        <v>3401679.75</v>
      </c>
      <c r="E77" s="76"/>
      <c r="F77" s="76">
        <v>3904083.5</v>
      </c>
    </row>
    <row r="78" spans="2:6">
      <c r="B78" s="88" t="s">
        <v>254</v>
      </c>
      <c r="C78" s="209"/>
      <c r="D78" s="76">
        <f>+'Draft-P&amp;L'!D49</f>
        <v>9758497</v>
      </c>
      <c r="E78" s="76"/>
      <c r="F78" s="76">
        <v>6331951</v>
      </c>
    </row>
    <row r="79" spans="2:6" ht="34.5" thickBot="1">
      <c r="B79" s="88"/>
      <c r="C79" s="209"/>
      <c r="D79" s="79">
        <f>SUM(D77:D78)</f>
        <v>13160176.75</v>
      </c>
      <c r="E79" s="76"/>
      <c r="F79" s="79">
        <v>10236034.5</v>
      </c>
    </row>
    <row r="80" spans="2:6" ht="33.75" thickTop="1">
      <c r="B80" s="88"/>
      <c r="C80" s="209"/>
      <c r="D80" s="76"/>
      <c r="E80" s="76"/>
      <c r="F80" s="76"/>
    </row>
    <row r="81" spans="2:15" ht="33.75">
      <c r="B81" s="85" t="s">
        <v>255</v>
      </c>
      <c r="C81" s="200"/>
      <c r="D81" s="201"/>
      <c r="E81" s="76"/>
      <c r="F81" s="76"/>
    </row>
    <row r="82" spans="2:15" ht="33.75">
      <c r="B82" s="126" t="s">
        <v>300</v>
      </c>
      <c r="C82" s="200"/>
      <c r="D82" s="74">
        <f>+'Draft-P&amp;L'!D52</f>
        <v>10000000</v>
      </c>
      <c r="E82" s="76"/>
      <c r="F82" s="76">
        <v>0</v>
      </c>
    </row>
    <row r="83" spans="2:15" ht="33.75">
      <c r="B83" s="126" t="s">
        <v>301</v>
      </c>
      <c r="C83" s="200"/>
      <c r="D83" s="74">
        <f>+'Draft-P&amp;L'!D53</f>
        <v>75128214</v>
      </c>
      <c r="E83" s="76"/>
      <c r="F83" s="76">
        <v>68954463</v>
      </c>
    </row>
    <row r="84" spans="2:15" ht="33.75">
      <c r="B84" s="126" t="s">
        <v>302</v>
      </c>
      <c r="C84" s="200"/>
      <c r="D84" s="74">
        <f>+'Draft-P&amp;L'!D54-16564000</f>
        <v>3385224</v>
      </c>
      <c r="E84" s="76"/>
      <c r="F84" s="76">
        <v>0</v>
      </c>
    </row>
    <row r="85" spans="2:15" ht="33.75">
      <c r="B85" s="126" t="s">
        <v>303</v>
      </c>
      <c r="C85" s="200"/>
      <c r="D85" s="74">
        <f>+'Draft-P&amp;L'!D56</f>
        <v>2288491.5299999998</v>
      </c>
      <c r="E85" s="76"/>
      <c r="F85" s="76"/>
    </row>
    <row r="86" spans="2:15">
      <c r="B86" s="88" t="s">
        <v>256</v>
      </c>
      <c r="C86" s="209"/>
      <c r="D86" s="76">
        <f>+'Draft-P&amp;L'!D57</f>
        <v>307553.65000000002</v>
      </c>
      <c r="E86" s="76"/>
      <c r="F86" s="76">
        <v>41724.559999999998</v>
      </c>
      <c r="O86" s="96"/>
    </row>
    <row r="87" spans="2:15">
      <c r="B87" s="88" t="s">
        <v>257</v>
      </c>
      <c r="C87" s="209"/>
      <c r="D87" s="76">
        <f>+'Draft-P&amp;L'!D58</f>
        <v>6405252</v>
      </c>
      <c r="E87" s="76"/>
      <c r="F87" s="76">
        <v>5271132</v>
      </c>
      <c r="O87" s="83"/>
    </row>
    <row r="88" spans="2:15">
      <c r="B88" s="88" t="s">
        <v>258</v>
      </c>
      <c r="C88" s="209"/>
      <c r="D88" s="76">
        <f>+'Draft-P&amp;L'!D59</f>
        <v>17925438.77</v>
      </c>
      <c r="E88" s="76"/>
      <c r="F88" s="76">
        <v>11871525.050000001</v>
      </c>
      <c r="O88" s="83"/>
    </row>
    <row r="89" spans="2:15">
      <c r="B89" s="88" t="s">
        <v>259</v>
      </c>
      <c r="C89" s="209"/>
      <c r="D89" s="76">
        <f>+'Draft-P&amp;L'!D61</f>
        <v>1157480</v>
      </c>
      <c r="E89" s="76"/>
      <c r="F89" s="76">
        <v>1192331</v>
      </c>
      <c r="O89" s="83"/>
    </row>
    <row r="90" spans="2:15">
      <c r="B90" s="88" t="s">
        <v>260</v>
      </c>
      <c r="C90" s="209"/>
      <c r="D90" s="76">
        <f>+'Draft-P&amp;L'!D62</f>
        <v>4658017.34</v>
      </c>
      <c r="E90" s="76"/>
      <c r="F90" s="76">
        <v>3422436.84</v>
      </c>
      <c r="O90" s="83"/>
    </row>
    <row r="91" spans="2:15">
      <c r="B91" s="88" t="s">
        <v>261</v>
      </c>
      <c r="C91" s="209"/>
      <c r="D91" s="76">
        <f>+'Draft-P&amp;L'!D55</f>
        <v>2303798</v>
      </c>
      <c r="E91" s="76"/>
      <c r="F91" s="76">
        <v>1619734</v>
      </c>
      <c r="O91" s="83"/>
    </row>
    <row r="92" spans="2:15">
      <c r="B92" s="88" t="s">
        <v>262</v>
      </c>
      <c r="C92" s="209"/>
      <c r="D92" s="76">
        <f>+'Draft-P&amp;L'!D63</f>
        <v>27900</v>
      </c>
      <c r="E92" s="76"/>
      <c r="F92" s="76">
        <v>81066</v>
      </c>
      <c r="O92" s="83"/>
    </row>
    <row r="93" spans="2:15">
      <c r="B93" s="88" t="s">
        <v>263</v>
      </c>
      <c r="C93" s="209"/>
      <c r="D93" s="76">
        <f>+'Draft-P&amp;L'!D64</f>
        <v>106195</v>
      </c>
      <c r="E93" s="76"/>
      <c r="F93" s="76">
        <v>182089</v>
      </c>
      <c r="O93" s="83"/>
    </row>
    <row r="94" spans="2:15">
      <c r="B94" s="88" t="s">
        <v>264</v>
      </c>
      <c r="C94" s="209"/>
      <c r="D94" s="76">
        <f>+'Draft-P&amp;L'!D65</f>
        <v>604500</v>
      </c>
      <c r="E94" s="76"/>
      <c r="F94" s="76">
        <v>593800</v>
      </c>
      <c r="O94" s="83"/>
    </row>
    <row r="95" spans="2:15">
      <c r="B95" s="88" t="s">
        <v>270</v>
      </c>
      <c r="C95" s="209"/>
      <c r="D95" s="76">
        <f>+'Draft-P&amp;L'!D66</f>
        <v>174425</v>
      </c>
      <c r="E95" s="76"/>
      <c r="F95" s="76">
        <v>81461</v>
      </c>
      <c r="O95" s="83"/>
    </row>
    <row r="96" spans="2:15">
      <c r="B96" s="88" t="s">
        <v>265</v>
      </c>
      <c r="C96" s="209"/>
      <c r="D96" s="76">
        <f>+'Draft-P&amp;L'!D67</f>
        <v>51615150</v>
      </c>
      <c r="E96" s="76"/>
      <c r="F96" s="76">
        <v>18116786</v>
      </c>
      <c r="O96" s="83"/>
    </row>
    <row r="97" spans="2:15">
      <c r="B97" s="88" t="s">
        <v>266</v>
      </c>
      <c r="C97" s="209"/>
      <c r="D97" s="76">
        <f>+'Draft-P&amp;L'!D68</f>
        <v>5858941.2400000002</v>
      </c>
      <c r="E97" s="76"/>
      <c r="F97" s="76">
        <v>5185943</v>
      </c>
      <c r="O97" s="83"/>
    </row>
    <row r="98" spans="2:15">
      <c r="B98" s="88" t="s">
        <v>271</v>
      </c>
      <c r="C98" s="209"/>
      <c r="D98" s="76">
        <f>+'Draft-P&amp;L'!D73</f>
        <v>24825004</v>
      </c>
      <c r="E98" s="76"/>
      <c r="F98" s="76">
        <v>24110004</v>
      </c>
      <c r="O98" s="83"/>
    </row>
    <row r="99" spans="2:15">
      <c r="B99" s="88" t="s">
        <v>272</v>
      </c>
      <c r="C99" s="209"/>
      <c r="D99" s="76">
        <v>0</v>
      </c>
      <c r="E99" s="76"/>
      <c r="F99" s="76">
        <v>587165.98</v>
      </c>
    </row>
    <row r="100" spans="2:15">
      <c r="B100" s="88" t="s">
        <v>525</v>
      </c>
      <c r="C100" s="209"/>
      <c r="D100" s="76">
        <f>+'Draft-P&amp;L'!D60</f>
        <v>8660000</v>
      </c>
      <c r="E100" s="76"/>
      <c r="F100" s="76">
        <v>0</v>
      </c>
    </row>
    <row r="101" spans="2:15">
      <c r="B101" s="88" t="s">
        <v>285</v>
      </c>
      <c r="C101" s="209"/>
      <c r="D101" s="76">
        <f>+'Draft-P&amp;L'!D69</f>
        <v>4104923</v>
      </c>
      <c r="E101" s="76"/>
      <c r="F101" s="76">
        <v>0</v>
      </c>
    </row>
    <row r="102" spans="2:15" ht="33.75">
      <c r="B102" s="90"/>
      <c r="C102" s="212"/>
      <c r="D102" s="82">
        <f>+SUM(D82:D101)</f>
        <v>219536507.53000003</v>
      </c>
      <c r="E102" s="77"/>
      <c r="F102" s="82">
        <v>141311661.43000001</v>
      </c>
    </row>
  </sheetData>
  <mergeCells count="2">
    <mergeCell ref="B1:F1"/>
    <mergeCell ref="B3:F3"/>
  </mergeCells>
  <pageMargins left="0.70866141732283472" right="0.70866141732283472" top="0.74803149606299213" bottom="0.74803149606299213" header="0.31496062992125984" footer="0.31496062992125984"/>
  <pageSetup paperSize="9" scale="29" orientation="portrait" r:id="rId1"/>
  <rowBreaks count="1" manualBreakCount="1">
    <brk id="69" min="1" max="5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2:J121"/>
  <sheetViews>
    <sheetView showGridLines="0" zoomScale="90" zoomScaleNormal="90" workbookViewId="0">
      <pane ySplit="7" topLeftCell="A8" activePane="bottomLeft" state="frozen"/>
      <selection pane="bottomLeft" activeCell="A8" sqref="A8"/>
    </sheetView>
  </sheetViews>
  <sheetFormatPr defaultRowHeight="13.5"/>
  <cols>
    <col min="1" max="1" width="4.375" style="152" customWidth="1"/>
    <col min="2" max="2" width="30.25" style="152" bestFit="1" customWidth="1"/>
    <col min="3" max="4" width="16.5" style="153" bestFit="1" customWidth="1"/>
    <col min="5" max="5" width="18.125" style="153" bestFit="1" customWidth="1"/>
    <col min="6" max="6" width="1.875" style="154" hidden="1" customWidth="1"/>
    <col min="7" max="7" width="30.25" style="152" customWidth="1"/>
    <col min="8" max="9" width="16.5" style="153" bestFit="1" customWidth="1"/>
    <col min="10" max="10" width="18.125" style="153" bestFit="1" customWidth="1"/>
    <col min="11" max="16384" width="9" style="152"/>
  </cols>
  <sheetData>
    <row r="2" spans="2:10">
      <c r="B2" s="247" t="s">
        <v>307</v>
      </c>
      <c r="C2" s="247"/>
      <c r="D2" s="247"/>
      <c r="E2" s="247"/>
      <c r="F2" s="247"/>
      <c r="G2" s="247"/>
      <c r="H2" s="247"/>
      <c r="I2" s="247"/>
      <c r="J2" s="247"/>
    </row>
    <row r="3" spans="2:10" ht="13.35" customHeight="1">
      <c r="B3" s="247" t="s">
        <v>308</v>
      </c>
      <c r="C3" s="247"/>
      <c r="D3" s="247"/>
      <c r="E3" s="247"/>
      <c r="F3" s="247"/>
      <c r="G3" s="247"/>
      <c r="H3" s="247"/>
      <c r="I3" s="247"/>
      <c r="J3" s="247"/>
    </row>
    <row r="4" spans="2:10" ht="13.35" customHeight="1">
      <c r="B4" s="247" t="s">
        <v>309</v>
      </c>
      <c r="C4" s="247"/>
      <c r="D4" s="247"/>
      <c r="E4" s="247"/>
      <c r="F4" s="247"/>
      <c r="G4" s="247"/>
      <c r="H4" s="247"/>
      <c r="I4" s="247"/>
      <c r="J4" s="247"/>
    </row>
    <row r="5" spans="2:10">
      <c r="B5" s="247" t="s">
        <v>504</v>
      </c>
      <c r="C5" s="247"/>
      <c r="D5" s="247"/>
      <c r="E5" s="247"/>
      <c r="F5" s="247"/>
      <c r="G5" s="247"/>
      <c r="H5" s="247"/>
      <c r="I5" s="247"/>
      <c r="J5" s="247"/>
    </row>
    <row r="6" spans="2:10" ht="13.35" customHeight="1">
      <c r="B6" s="248"/>
      <c r="C6" s="248"/>
      <c r="D6" s="248"/>
      <c r="E6" s="248"/>
      <c r="F6" s="248"/>
      <c r="G6" s="248"/>
      <c r="H6" s="248"/>
      <c r="I6" s="248"/>
      <c r="J6" s="248"/>
    </row>
    <row r="7" spans="2:10" s="154" customFormat="1" ht="13.35" customHeight="1">
      <c r="B7" s="155" t="s">
        <v>363</v>
      </c>
      <c r="C7" s="156" t="s">
        <v>314</v>
      </c>
      <c r="D7" s="156" t="s">
        <v>314</v>
      </c>
      <c r="E7" s="156" t="s">
        <v>314</v>
      </c>
      <c r="F7" s="155" t="s">
        <v>312</v>
      </c>
      <c r="G7" s="155" t="s">
        <v>364</v>
      </c>
      <c r="H7" s="156" t="s">
        <v>314</v>
      </c>
      <c r="I7" s="156" t="s">
        <v>314</v>
      </c>
      <c r="J7" s="156" t="s">
        <v>314</v>
      </c>
    </row>
    <row r="8" spans="2:10" ht="17.25" customHeight="1">
      <c r="B8" s="157" t="s">
        <v>365</v>
      </c>
      <c r="C8" s="158" t="s">
        <v>2</v>
      </c>
      <c r="D8" s="158"/>
      <c r="E8" s="158"/>
      <c r="F8" s="159">
        <v>1</v>
      </c>
      <c r="G8" s="157" t="s">
        <v>366</v>
      </c>
      <c r="H8" s="158" t="s">
        <v>2</v>
      </c>
      <c r="I8" s="158"/>
      <c r="J8" s="158"/>
    </row>
    <row r="9" spans="2:10" ht="17.25" customHeight="1">
      <c r="B9" s="160" t="s">
        <v>367</v>
      </c>
      <c r="C9" s="158" t="s">
        <v>2</v>
      </c>
      <c r="D9" s="158"/>
      <c r="E9" s="158"/>
      <c r="F9" s="159"/>
      <c r="G9" s="160" t="s">
        <v>368</v>
      </c>
      <c r="H9" s="161">
        <v>572409916</v>
      </c>
      <c r="I9" s="158"/>
      <c r="J9" s="158"/>
    </row>
    <row r="10" spans="2:10" ht="17.25" customHeight="1">
      <c r="B10" s="160" t="s">
        <v>369</v>
      </c>
      <c r="C10" s="161">
        <v>1500000000</v>
      </c>
      <c r="D10" s="158"/>
      <c r="E10" s="158"/>
      <c r="F10" s="159"/>
      <c r="G10" s="160" t="s">
        <v>123</v>
      </c>
      <c r="H10" s="161">
        <v>16511373058.91</v>
      </c>
      <c r="I10" s="158"/>
      <c r="J10" s="158"/>
    </row>
    <row r="11" spans="2:10" ht="17.25" customHeight="1">
      <c r="B11" s="160" t="s">
        <v>370</v>
      </c>
      <c r="C11" s="158" t="s">
        <v>2</v>
      </c>
      <c r="D11" s="158"/>
      <c r="E11" s="158"/>
      <c r="F11" s="159"/>
      <c r="G11" s="160" t="s">
        <v>124</v>
      </c>
      <c r="H11" s="158">
        <v>87035.199999999997</v>
      </c>
      <c r="I11" s="158"/>
      <c r="J11" s="158"/>
    </row>
    <row r="12" spans="2:10" ht="17.25" customHeight="1">
      <c r="B12" s="160" t="s">
        <v>371</v>
      </c>
      <c r="C12" s="161">
        <v>838757700</v>
      </c>
      <c r="D12" s="158"/>
      <c r="E12" s="158"/>
      <c r="F12" s="159"/>
      <c r="G12" s="160" t="s">
        <v>125</v>
      </c>
      <c r="H12" s="161">
        <v>191172.25</v>
      </c>
      <c r="I12" s="158"/>
      <c r="J12" s="158"/>
    </row>
    <row r="13" spans="2:10" ht="17.25" customHeight="1">
      <c r="B13" s="160" t="s">
        <v>372</v>
      </c>
      <c r="C13" s="158" t="s">
        <v>2</v>
      </c>
      <c r="D13" s="158"/>
      <c r="E13" s="158"/>
      <c r="F13" s="159"/>
      <c r="G13" s="160" t="s">
        <v>127</v>
      </c>
      <c r="H13" s="161">
        <v>54681333.229999997</v>
      </c>
      <c r="I13" s="158"/>
      <c r="J13" s="158"/>
    </row>
    <row r="14" spans="2:10" ht="17.25" customHeight="1">
      <c r="B14" s="160" t="s">
        <v>373</v>
      </c>
      <c r="C14" s="161">
        <v>3859762000</v>
      </c>
      <c r="D14" s="158"/>
      <c r="E14" s="158"/>
      <c r="F14" s="159"/>
      <c r="G14" s="160" t="s">
        <v>374</v>
      </c>
      <c r="H14" s="161">
        <v>100000</v>
      </c>
      <c r="I14" s="158"/>
      <c r="J14" s="158"/>
    </row>
    <row r="15" spans="2:10" ht="17.25" customHeight="1">
      <c r="B15" s="160" t="s">
        <v>375</v>
      </c>
      <c r="C15" s="161">
        <v>329670500</v>
      </c>
      <c r="D15" s="158"/>
      <c r="E15" s="158"/>
      <c r="F15" s="159"/>
      <c r="G15" s="160" t="s">
        <v>376</v>
      </c>
      <c r="H15" s="161">
        <v>34163365</v>
      </c>
      <c r="I15" s="158"/>
      <c r="J15" s="161">
        <v>17173005880.59</v>
      </c>
    </row>
    <row r="16" spans="2:10" ht="15.2" customHeight="1">
      <c r="B16" s="160" t="s">
        <v>377</v>
      </c>
      <c r="C16" s="158" t="s">
        <v>378</v>
      </c>
      <c r="D16" s="158"/>
      <c r="E16" s="161">
        <v>4189432500</v>
      </c>
      <c r="F16" s="159"/>
      <c r="G16" s="160"/>
      <c r="H16" s="158"/>
      <c r="I16" s="158"/>
      <c r="J16" s="158"/>
    </row>
    <row r="17" spans="2:10" ht="15.2" customHeight="1">
      <c r="B17" s="160"/>
      <c r="C17" s="158"/>
      <c r="D17" s="158"/>
      <c r="E17" s="158"/>
      <c r="F17" s="159">
        <v>2</v>
      </c>
      <c r="G17" s="157" t="s">
        <v>24</v>
      </c>
      <c r="H17" s="161">
        <v>2899000000</v>
      </c>
      <c r="I17" s="158"/>
      <c r="J17" s="161">
        <v>2899000000</v>
      </c>
    </row>
    <row r="18" spans="2:10" ht="15.2" customHeight="1">
      <c r="B18" s="157" t="s">
        <v>379</v>
      </c>
      <c r="C18" s="158" t="s">
        <v>2</v>
      </c>
      <c r="D18" s="158"/>
      <c r="E18" s="158"/>
      <c r="F18" s="159"/>
      <c r="G18" s="160"/>
      <c r="H18" s="158"/>
      <c r="I18" s="158"/>
      <c r="J18" s="158"/>
    </row>
    <row r="19" spans="2:10" ht="17.25" customHeight="1">
      <c r="B19" s="160" t="s">
        <v>61</v>
      </c>
      <c r="C19" s="161">
        <v>4498992481.9200001</v>
      </c>
      <c r="D19" s="161">
        <v>4498992481.9200001</v>
      </c>
      <c r="E19" s="158"/>
      <c r="F19" s="159">
        <v>3</v>
      </c>
      <c r="G19" s="157" t="s">
        <v>25</v>
      </c>
      <c r="H19" s="158" t="s">
        <v>2</v>
      </c>
      <c r="I19" s="158"/>
      <c r="J19" s="158"/>
    </row>
    <row r="20" spans="2:10" ht="17.25" customHeight="1">
      <c r="B20" s="160" t="s">
        <v>380</v>
      </c>
      <c r="C20" s="158" t="s">
        <v>2</v>
      </c>
      <c r="D20" s="158"/>
      <c r="E20" s="158"/>
      <c r="F20" s="159"/>
      <c r="G20" s="160" t="s">
        <v>381</v>
      </c>
      <c r="H20" s="158" t="s">
        <v>2</v>
      </c>
      <c r="I20" s="158"/>
      <c r="J20" s="158"/>
    </row>
    <row r="21" spans="2:10" ht="17.25" customHeight="1">
      <c r="B21" s="160" t="s">
        <v>382</v>
      </c>
      <c r="C21" s="161">
        <v>479744753.39999998</v>
      </c>
      <c r="D21" s="158"/>
      <c r="E21" s="158"/>
      <c r="F21" s="159"/>
      <c r="G21" s="160" t="s">
        <v>132</v>
      </c>
      <c r="H21" s="161">
        <v>12200066553</v>
      </c>
      <c r="I21" s="161">
        <v>12200066553</v>
      </c>
      <c r="J21" s="158"/>
    </row>
    <row r="22" spans="2:10" ht="17.25" customHeight="1">
      <c r="B22" s="160" t="s">
        <v>383</v>
      </c>
      <c r="C22" s="161">
        <v>77306000</v>
      </c>
      <c r="D22" s="161">
        <v>557050753.39999998</v>
      </c>
      <c r="E22" s="158"/>
      <c r="F22" s="159"/>
      <c r="G22" s="160" t="s">
        <v>133</v>
      </c>
      <c r="H22" s="161">
        <v>12402130000</v>
      </c>
      <c r="I22" s="158"/>
      <c r="J22" s="158"/>
    </row>
    <row r="23" spans="2:10" ht="17.25" customHeight="1">
      <c r="B23" s="160" t="s">
        <v>384</v>
      </c>
      <c r="C23" s="161">
        <v>63291850.259999998</v>
      </c>
      <c r="D23" s="161">
        <v>63291850.259999998</v>
      </c>
      <c r="E23" s="158"/>
      <c r="F23" s="159"/>
      <c r="G23" s="160" t="s">
        <v>385</v>
      </c>
      <c r="H23" s="158" t="s">
        <v>2</v>
      </c>
      <c r="I23" s="158"/>
      <c r="J23" s="158"/>
    </row>
    <row r="24" spans="2:10" ht="17.25" customHeight="1">
      <c r="B24" s="160" t="s">
        <v>386</v>
      </c>
      <c r="C24" s="158" t="s">
        <v>2</v>
      </c>
      <c r="D24" s="158"/>
      <c r="E24" s="158"/>
      <c r="F24" s="159"/>
      <c r="G24" s="160" t="s">
        <v>132</v>
      </c>
      <c r="H24" s="161">
        <v>12968621714.559999</v>
      </c>
      <c r="I24" s="161">
        <v>12968621714.559999</v>
      </c>
      <c r="J24" s="158"/>
    </row>
    <row r="25" spans="2:10" ht="17.25" customHeight="1">
      <c r="B25" s="160" t="s">
        <v>387</v>
      </c>
      <c r="C25" s="161">
        <v>10000000</v>
      </c>
      <c r="D25" s="158"/>
      <c r="E25" s="158"/>
      <c r="F25" s="159"/>
      <c r="G25" s="160" t="s">
        <v>133</v>
      </c>
      <c r="H25" s="161">
        <v>12652050000</v>
      </c>
      <c r="I25" s="158" t="s">
        <v>378</v>
      </c>
      <c r="J25" s="158"/>
    </row>
    <row r="26" spans="2:10" ht="17.25" customHeight="1">
      <c r="B26" s="160" t="s">
        <v>388</v>
      </c>
      <c r="C26" s="161">
        <v>190074388.86000001</v>
      </c>
      <c r="D26" s="158"/>
      <c r="E26" s="158"/>
      <c r="F26" s="159"/>
      <c r="G26" s="160" t="s">
        <v>389</v>
      </c>
      <c r="H26" s="158" t="s">
        <v>2</v>
      </c>
      <c r="I26" s="158"/>
      <c r="J26" s="158"/>
    </row>
    <row r="27" spans="2:10" ht="17.25" customHeight="1">
      <c r="B27" s="160" t="s">
        <v>390</v>
      </c>
      <c r="C27" s="161">
        <v>20384645.969999999</v>
      </c>
      <c r="D27" s="158"/>
      <c r="E27" s="158"/>
      <c r="F27" s="159"/>
      <c r="G27" s="160" t="s">
        <v>132</v>
      </c>
      <c r="H27" s="161">
        <v>151566000</v>
      </c>
      <c r="I27" s="161">
        <v>151566000</v>
      </c>
      <c r="J27" s="158"/>
    </row>
    <row r="28" spans="2:10" ht="17.25" customHeight="1">
      <c r="B28" s="160" t="s">
        <v>391</v>
      </c>
      <c r="C28" s="161">
        <v>381485817.93000001</v>
      </c>
      <c r="D28" s="158"/>
      <c r="E28" s="158"/>
      <c r="F28" s="159"/>
      <c r="G28" s="160" t="s">
        <v>133</v>
      </c>
      <c r="H28" s="161">
        <v>151566000</v>
      </c>
      <c r="I28" s="158"/>
      <c r="J28" s="158"/>
    </row>
    <row r="29" spans="2:10" ht="17.25" customHeight="1">
      <c r="B29" s="160" t="s">
        <v>392</v>
      </c>
      <c r="C29" s="161">
        <v>141589726.55000001</v>
      </c>
      <c r="D29" s="158"/>
      <c r="E29" s="158"/>
      <c r="F29" s="159"/>
      <c r="G29" s="160" t="s">
        <v>393</v>
      </c>
      <c r="H29" s="158" t="s">
        <v>2</v>
      </c>
      <c r="I29" s="158"/>
      <c r="J29" s="158"/>
    </row>
    <row r="30" spans="2:10" ht="17.25" customHeight="1">
      <c r="B30" s="160" t="s">
        <v>394</v>
      </c>
      <c r="C30" s="161">
        <v>70186713.659999996</v>
      </c>
      <c r="D30" s="158"/>
      <c r="E30" s="158"/>
      <c r="F30" s="159"/>
      <c r="G30" s="160" t="s">
        <v>132</v>
      </c>
      <c r="H30" s="161">
        <v>7114575000</v>
      </c>
      <c r="I30" s="161">
        <v>7114575000</v>
      </c>
      <c r="J30" s="158"/>
    </row>
    <row r="31" spans="2:10" ht="17.25" customHeight="1">
      <c r="B31" s="160" t="s">
        <v>395</v>
      </c>
      <c r="C31" s="161">
        <v>2955148.37</v>
      </c>
      <c r="D31" s="158"/>
      <c r="E31" s="158"/>
      <c r="F31" s="159"/>
      <c r="G31" s="160" t="s">
        <v>133</v>
      </c>
      <c r="H31" s="161">
        <v>6980000000</v>
      </c>
      <c r="I31" s="158"/>
      <c r="J31" s="161">
        <v>32434829267.560001</v>
      </c>
    </row>
    <row r="32" spans="2:10" ht="15.2" customHeight="1">
      <c r="B32" s="160" t="s">
        <v>396</v>
      </c>
      <c r="C32" s="161">
        <v>16678284.960000001</v>
      </c>
      <c r="D32" s="158"/>
      <c r="E32" s="158"/>
      <c r="F32" s="159"/>
      <c r="G32" s="160"/>
      <c r="H32" s="158"/>
      <c r="I32" s="158"/>
      <c r="J32" s="158"/>
    </row>
    <row r="33" spans="2:10" ht="17.25" customHeight="1">
      <c r="B33" s="160" t="s">
        <v>397</v>
      </c>
      <c r="C33" s="161">
        <v>4385580.8099999996</v>
      </c>
      <c r="D33" s="158"/>
      <c r="E33" s="158"/>
      <c r="F33" s="159">
        <v>4</v>
      </c>
      <c r="G33" s="157" t="s">
        <v>26</v>
      </c>
      <c r="H33" s="158" t="s">
        <v>2</v>
      </c>
      <c r="I33" s="158"/>
      <c r="J33" s="158"/>
    </row>
    <row r="34" spans="2:10" ht="17.25" customHeight="1">
      <c r="B34" s="160" t="s">
        <v>398</v>
      </c>
      <c r="C34" s="161">
        <v>2327723.73</v>
      </c>
      <c r="D34" s="158"/>
      <c r="E34" s="158"/>
      <c r="F34" s="159"/>
      <c r="G34" s="160" t="s">
        <v>399</v>
      </c>
      <c r="H34" s="158" t="s">
        <v>2</v>
      </c>
      <c r="I34" s="158"/>
      <c r="J34" s="158"/>
    </row>
    <row r="35" spans="2:10" ht="17.25" customHeight="1">
      <c r="B35" s="160" t="s">
        <v>400</v>
      </c>
      <c r="C35" s="161">
        <v>1116437</v>
      </c>
      <c r="D35" s="158"/>
      <c r="E35" s="158"/>
      <c r="F35" s="159"/>
      <c r="G35" s="160" t="s">
        <v>401</v>
      </c>
      <c r="H35" s="161">
        <v>55449154000</v>
      </c>
      <c r="I35" s="158"/>
      <c r="J35" s="158"/>
    </row>
    <row r="36" spans="2:10" ht="17.25" customHeight="1">
      <c r="B36" s="160" t="s">
        <v>402</v>
      </c>
      <c r="C36" s="161">
        <v>20704054.280000001</v>
      </c>
      <c r="D36" s="158"/>
      <c r="E36" s="158"/>
      <c r="F36" s="159"/>
      <c r="G36" s="160" t="s">
        <v>403</v>
      </c>
      <c r="H36" s="161">
        <v>2222499000</v>
      </c>
      <c r="I36" s="158"/>
      <c r="J36" s="158"/>
    </row>
    <row r="37" spans="2:10" ht="17.25" customHeight="1">
      <c r="B37" s="160" t="s">
        <v>404</v>
      </c>
      <c r="C37" s="161">
        <v>5786000</v>
      </c>
      <c r="D37" s="158"/>
      <c r="E37" s="158"/>
      <c r="F37" s="159"/>
      <c r="G37" s="160" t="s">
        <v>405</v>
      </c>
      <c r="H37" s="161">
        <v>2637000000</v>
      </c>
      <c r="I37" s="158"/>
      <c r="J37" s="158"/>
    </row>
    <row r="38" spans="2:10" ht="17.25" customHeight="1">
      <c r="B38" s="160" t="s">
        <v>406</v>
      </c>
      <c r="C38" s="161">
        <v>2830000</v>
      </c>
      <c r="D38" s="158"/>
      <c r="E38" s="158"/>
      <c r="F38" s="159"/>
      <c r="G38" s="160" t="s">
        <v>407</v>
      </c>
      <c r="H38" s="161">
        <v>906063701.82000005</v>
      </c>
      <c r="I38" s="158"/>
      <c r="J38" s="158"/>
    </row>
    <row r="39" spans="2:10" ht="17.25" customHeight="1">
      <c r="B39" s="160" t="s">
        <v>408</v>
      </c>
      <c r="C39" s="161">
        <v>27500000</v>
      </c>
      <c r="D39" s="158"/>
      <c r="E39" s="158"/>
      <c r="F39" s="159"/>
      <c r="G39" s="160" t="s">
        <v>409</v>
      </c>
      <c r="H39" s="161">
        <v>129385730</v>
      </c>
      <c r="I39" s="158"/>
      <c r="J39" s="158"/>
    </row>
    <row r="40" spans="2:10" ht="17.25" customHeight="1">
      <c r="B40" s="160" t="s">
        <v>410</v>
      </c>
      <c r="C40" s="158"/>
      <c r="D40" s="158"/>
      <c r="E40" s="158"/>
      <c r="F40" s="159"/>
      <c r="G40" s="160" t="s">
        <v>411</v>
      </c>
      <c r="H40" s="161">
        <v>3051936642.8699999</v>
      </c>
      <c r="I40" s="158"/>
      <c r="J40" s="158"/>
    </row>
    <row r="41" spans="2:10" ht="17.25" customHeight="1">
      <c r="B41" s="160" t="s">
        <v>412</v>
      </c>
      <c r="C41" s="161">
        <v>18909106.02</v>
      </c>
      <c r="D41" s="158"/>
      <c r="E41" s="158"/>
      <c r="F41" s="159"/>
      <c r="G41" s="160" t="s">
        <v>413</v>
      </c>
      <c r="H41" s="161">
        <v>39015274</v>
      </c>
      <c r="I41" s="158"/>
      <c r="J41" s="158"/>
    </row>
    <row r="42" spans="2:10" ht="17.25" customHeight="1">
      <c r="B42" s="160" t="s">
        <v>414</v>
      </c>
      <c r="C42" s="161">
        <v>864517188.25999999</v>
      </c>
      <c r="D42" s="158"/>
      <c r="E42" s="158"/>
      <c r="F42" s="159"/>
      <c r="G42" s="160" t="s">
        <v>415</v>
      </c>
      <c r="H42" s="158">
        <v>25000</v>
      </c>
      <c r="I42" s="158"/>
      <c r="J42" s="158"/>
    </row>
    <row r="43" spans="2:10" ht="17.25" customHeight="1">
      <c r="B43" s="160" t="s">
        <v>416</v>
      </c>
      <c r="C43" s="161">
        <v>116286355</v>
      </c>
      <c r="D43" s="161">
        <v>1897717171.4000001</v>
      </c>
      <c r="E43" s="161">
        <v>7017052256.9799995</v>
      </c>
      <c r="F43" s="159"/>
      <c r="G43" s="160" t="s">
        <v>417</v>
      </c>
      <c r="H43" s="161">
        <v>5185531</v>
      </c>
      <c r="I43" s="158"/>
      <c r="J43" s="158"/>
    </row>
    <row r="44" spans="2:10" ht="15.2" customHeight="1">
      <c r="B44" s="160"/>
      <c r="C44" s="158"/>
      <c r="D44" s="158"/>
      <c r="E44" s="158"/>
      <c r="F44" s="159"/>
      <c r="G44" s="160" t="s">
        <v>418</v>
      </c>
      <c r="H44" s="158">
        <v>38795</v>
      </c>
      <c r="I44" s="158"/>
      <c r="J44" s="158"/>
    </row>
    <row r="45" spans="2:10" ht="17.25" customHeight="1">
      <c r="B45" s="157" t="s">
        <v>19</v>
      </c>
      <c r="C45" s="158" t="s">
        <v>2</v>
      </c>
      <c r="D45" s="158"/>
      <c r="E45" s="158"/>
      <c r="F45" s="159"/>
      <c r="G45" s="160" t="s">
        <v>419</v>
      </c>
      <c r="H45" s="158">
        <v>94314</v>
      </c>
      <c r="I45" s="161">
        <v>64440397988.690002</v>
      </c>
      <c r="J45" s="158"/>
    </row>
    <row r="46" spans="2:10" ht="17.25" customHeight="1">
      <c r="B46" s="160" t="s">
        <v>420</v>
      </c>
      <c r="C46" s="158" t="s">
        <v>2</v>
      </c>
      <c r="D46" s="158"/>
      <c r="E46" s="158"/>
      <c r="F46" s="159"/>
      <c r="G46" s="160" t="s">
        <v>421</v>
      </c>
      <c r="H46" s="158" t="s">
        <v>2</v>
      </c>
      <c r="I46" s="158"/>
      <c r="J46" s="158"/>
    </row>
    <row r="47" spans="2:10" ht="17.25" customHeight="1">
      <c r="B47" s="160" t="s">
        <v>422</v>
      </c>
      <c r="C47" s="161">
        <v>12528786172.290001</v>
      </c>
      <c r="D47" s="158"/>
      <c r="E47" s="158"/>
      <c r="F47" s="159"/>
      <c r="G47" s="160" t="s">
        <v>423</v>
      </c>
      <c r="H47" s="161">
        <v>100000000</v>
      </c>
      <c r="I47" s="158"/>
      <c r="J47" s="158"/>
    </row>
    <row r="48" spans="2:10" ht="17.25" customHeight="1">
      <c r="B48" s="160" t="s">
        <v>424</v>
      </c>
      <c r="C48" s="161">
        <v>4420940957.3000002</v>
      </c>
      <c r="D48" s="158"/>
      <c r="E48" s="158"/>
      <c r="F48" s="159"/>
      <c r="G48" s="160" t="s">
        <v>425</v>
      </c>
      <c r="H48" s="161">
        <v>18629252.510000002</v>
      </c>
      <c r="I48" s="158"/>
      <c r="J48" s="158"/>
    </row>
    <row r="49" spans="2:10" ht="17.25" customHeight="1">
      <c r="B49" s="160" t="s">
        <v>426</v>
      </c>
      <c r="C49" s="161">
        <v>11354768676.85</v>
      </c>
      <c r="D49" s="158"/>
      <c r="E49" s="158"/>
      <c r="F49" s="159"/>
      <c r="G49" s="160" t="s">
        <v>427</v>
      </c>
      <c r="H49" s="161">
        <v>16914226.210000001</v>
      </c>
      <c r="I49" s="158"/>
      <c r="J49" s="158"/>
    </row>
    <row r="50" spans="2:10" ht="17.25" customHeight="1">
      <c r="B50" s="160" t="s">
        <v>428</v>
      </c>
      <c r="C50" s="161">
        <v>18732683139.790001</v>
      </c>
      <c r="D50" s="161">
        <v>47037178946.230003</v>
      </c>
      <c r="E50" s="158"/>
      <c r="F50" s="159"/>
      <c r="G50" s="160" t="s">
        <v>429</v>
      </c>
      <c r="H50" s="161">
        <v>300000000</v>
      </c>
      <c r="I50" s="158"/>
      <c r="J50" s="158"/>
    </row>
    <row r="51" spans="2:10" ht="17.25" customHeight="1">
      <c r="B51" s="160" t="s">
        <v>430</v>
      </c>
      <c r="C51" s="158" t="s">
        <v>2</v>
      </c>
      <c r="D51" s="158"/>
      <c r="E51" s="158"/>
      <c r="F51" s="159"/>
      <c r="G51" s="160" t="s">
        <v>431</v>
      </c>
      <c r="H51" s="161">
        <v>3149723</v>
      </c>
      <c r="I51" s="158"/>
      <c r="J51" s="158"/>
    </row>
    <row r="52" spans="2:10" ht="17.25" customHeight="1">
      <c r="B52" s="160" t="s">
        <v>422</v>
      </c>
      <c r="C52" s="161">
        <v>5185778709.9399996</v>
      </c>
      <c r="D52" s="158"/>
      <c r="E52" s="158"/>
      <c r="F52" s="159"/>
      <c r="G52" s="160" t="s">
        <v>432</v>
      </c>
      <c r="H52" s="161">
        <v>2470549534</v>
      </c>
      <c r="I52" s="158"/>
      <c r="J52" s="158"/>
    </row>
    <row r="53" spans="2:10" ht="17.25" customHeight="1">
      <c r="B53" s="160" t="s">
        <v>424</v>
      </c>
      <c r="C53" s="161">
        <v>530677258.18000001</v>
      </c>
      <c r="D53" s="158"/>
      <c r="E53" s="158"/>
      <c r="F53" s="159"/>
      <c r="G53" s="160" t="s">
        <v>433</v>
      </c>
      <c r="H53" s="161">
        <v>7500000000</v>
      </c>
      <c r="I53" s="161">
        <v>10409242735.719999</v>
      </c>
      <c r="J53" s="158"/>
    </row>
    <row r="54" spans="2:10" ht="17.25" customHeight="1">
      <c r="B54" s="160" t="s">
        <v>426</v>
      </c>
      <c r="C54" s="161">
        <v>5230782.1500000004</v>
      </c>
      <c r="D54" s="161">
        <v>5721686750.2700005</v>
      </c>
      <c r="E54" s="158"/>
      <c r="F54" s="159"/>
      <c r="G54" s="160" t="s">
        <v>434</v>
      </c>
      <c r="H54" s="158" t="s">
        <v>2</v>
      </c>
      <c r="I54" s="158"/>
      <c r="J54" s="158"/>
    </row>
    <row r="55" spans="2:10" ht="17.25" customHeight="1">
      <c r="B55" s="160" t="s">
        <v>435</v>
      </c>
      <c r="C55" s="158" t="s">
        <v>2</v>
      </c>
      <c r="D55" s="158"/>
      <c r="E55" s="158"/>
      <c r="F55" s="159"/>
      <c r="G55" s="160" t="s">
        <v>422</v>
      </c>
      <c r="H55" s="161">
        <v>614823.32999999996</v>
      </c>
      <c r="I55" s="158"/>
      <c r="J55" s="158"/>
    </row>
    <row r="56" spans="2:10" ht="17.25" customHeight="1">
      <c r="B56" s="160" t="s">
        <v>422</v>
      </c>
      <c r="C56" s="161">
        <v>537898552.99000001</v>
      </c>
      <c r="D56" s="158"/>
      <c r="E56" s="158"/>
      <c r="F56" s="159"/>
      <c r="G56" s="160" t="s">
        <v>424</v>
      </c>
      <c r="H56" s="161">
        <v>1895689.85</v>
      </c>
      <c r="I56" s="158"/>
      <c r="J56" s="158"/>
    </row>
    <row r="57" spans="2:10" ht="17.25" customHeight="1">
      <c r="B57" s="160" t="s">
        <v>424</v>
      </c>
      <c r="C57" s="161">
        <v>267729213.44</v>
      </c>
      <c r="D57" s="158"/>
      <c r="E57" s="158"/>
      <c r="F57" s="159"/>
      <c r="G57" s="160" t="s">
        <v>436</v>
      </c>
      <c r="H57" s="158">
        <v>31250.76</v>
      </c>
      <c r="I57" s="158"/>
      <c r="J57" s="158"/>
    </row>
    <row r="58" spans="2:10" ht="17.25" customHeight="1">
      <c r="B58" s="160" t="s">
        <v>426</v>
      </c>
      <c r="C58" s="161">
        <v>1725417312.99</v>
      </c>
      <c r="D58" s="158"/>
      <c r="E58" s="158"/>
      <c r="F58" s="159"/>
      <c r="G58" s="160" t="s">
        <v>437</v>
      </c>
      <c r="H58" s="161">
        <v>135643929.99000001</v>
      </c>
      <c r="I58" s="161">
        <v>138185693.93000001</v>
      </c>
      <c r="J58" s="158"/>
    </row>
    <row r="59" spans="2:10" ht="17.25" customHeight="1">
      <c r="B59" s="160" t="s">
        <v>428</v>
      </c>
      <c r="C59" s="161">
        <v>2665463487.2199998</v>
      </c>
      <c r="D59" s="158"/>
      <c r="E59" s="158"/>
      <c r="F59" s="159"/>
      <c r="G59" s="160" t="s">
        <v>438</v>
      </c>
      <c r="H59" s="158" t="s">
        <v>2</v>
      </c>
      <c r="I59" s="158"/>
      <c r="J59" s="158"/>
    </row>
    <row r="60" spans="2:10" ht="17.25" customHeight="1">
      <c r="B60" s="160" t="s">
        <v>439</v>
      </c>
      <c r="C60" s="161">
        <v>4011765.08</v>
      </c>
      <c r="D60" s="161">
        <v>5200520331.7200003</v>
      </c>
      <c r="E60" s="158"/>
      <c r="F60" s="159"/>
      <c r="G60" s="160" t="s">
        <v>440</v>
      </c>
      <c r="H60" s="161">
        <v>3504966829</v>
      </c>
      <c r="I60" s="158"/>
      <c r="J60" s="158"/>
    </row>
    <row r="61" spans="2:10" ht="17.25" customHeight="1">
      <c r="B61" s="160" t="s">
        <v>441</v>
      </c>
      <c r="C61" s="158" t="s">
        <v>2</v>
      </c>
      <c r="D61" s="158"/>
      <c r="E61" s="158"/>
      <c r="F61" s="159"/>
      <c r="G61" s="160" t="s">
        <v>442</v>
      </c>
      <c r="H61" s="161">
        <v>4675588764</v>
      </c>
      <c r="I61" s="158"/>
      <c r="J61" s="158"/>
    </row>
    <row r="62" spans="2:10" ht="17.25" customHeight="1">
      <c r="B62" s="160" t="s">
        <v>424</v>
      </c>
      <c r="C62" s="161">
        <v>1710710511.4400001</v>
      </c>
      <c r="D62" s="158"/>
      <c r="E62" s="158"/>
      <c r="F62" s="159"/>
      <c r="G62" s="160" t="s">
        <v>443</v>
      </c>
      <c r="H62" s="161">
        <v>1751485814</v>
      </c>
      <c r="I62" s="158"/>
      <c r="J62" s="158"/>
    </row>
    <row r="63" spans="2:10" ht="17.25" customHeight="1">
      <c r="B63" s="160" t="s">
        <v>426</v>
      </c>
      <c r="C63" s="161">
        <v>2406829581.23</v>
      </c>
      <c r="D63" s="158"/>
      <c r="E63" s="158"/>
      <c r="F63" s="159"/>
      <c r="G63" s="160" t="s">
        <v>444</v>
      </c>
      <c r="H63" s="161">
        <v>372872292</v>
      </c>
      <c r="I63" s="158"/>
      <c r="J63" s="158"/>
    </row>
    <row r="64" spans="2:10" ht="17.25" customHeight="1">
      <c r="B64" s="160" t="s">
        <v>428</v>
      </c>
      <c r="C64" s="161">
        <v>3165359713.96</v>
      </c>
      <c r="D64" s="161">
        <v>7282899806.6300001</v>
      </c>
      <c r="E64" s="158"/>
      <c r="F64" s="159"/>
      <c r="G64" s="160" t="s">
        <v>445</v>
      </c>
      <c r="H64" s="161">
        <v>151412673.19</v>
      </c>
      <c r="I64" s="158"/>
      <c r="J64" s="158"/>
    </row>
    <row r="65" spans="2:10" ht="17.25" customHeight="1">
      <c r="B65" s="160" t="s">
        <v>446</v>
      </c>
      <c r="C65" s="158" t="s">
        <v>2</v>
      </c>
      <c r="D65" s="158"/>
      <c r="E65" s="158"/>
      <c r="F65" s="159"/>
      <c r="G65" s="160" t="s">
        <v>447</v>
      </c>
      <c r="H65" s="161">
        <v>215914</v>
      </c>
      <c r="I65" s="158"/>
      <c r="J65" s="158"/>
    </row>
    <row r="66" spans="2:10" ht="17.25" customHeight="1">
      <c r="B66" s="160" t="s">
        <v>422</v>
      </c>
      <c r="C66" s="161">
        <v>6258580432.8999996</v>
      </c>
      <c r="D66" s="158"/>
      <c r="E66" s="158"/>
      <c r="F66" s="159"/>
      <c r="G66" s="160" t="s">
        <v>448</v>
      </c>
      <c r="H66" s="158">
        <v>12359</v>
      </c>
      <c r="I66" s="158"/>
      <c r="J66" s="158"/>
    </row>
    <row r="67" spans="2:10" ht="17.25" customHeight="1">
      <c r="B67" s="160" t="s">
        <v>424</v>
      </c>
      <c r="C67" s="161">
        <v>1830711136.5699999</v>
      </c>
      <c r="D67" s="158"/>
      <c r="E67" s="158"/>
      <c r="F67" s="159"/>
      <c r="G67" s="160" t="s">
        <v>449</v>
      </c>
      <c r="H67" s="158">
        <v>47388</v>
      </c>
      <c r="I67" s="158"/>
      <c r="J67" s="158"/>
    </row>
    <row r="68" spans="2:10" ht="17.25" customHeight="1">
      <c r="B68" s="160" t="s">
        <v>426</v>
      </c>
      <c r="C68" s="161">
        <v>133472638</v>
      </c>
      <c r="D68" s="158"/>
      <c r="E68" s="158"/>
      <c r="F68" s="159"/>
      <c r="G68" s="160" t="s">
        <v>450</v>
      </c>
      <c r="H68" s="161">
        <v>159511199.52000001</v>
      </c>
      <c r="I68" s="158"/>
      <c r="J68" s="158"/>
    </row>
    <row r="69" spans="2:10" ht="17.25" customHeight="1">
      <c r="B69" s="160" t="s">
        <v>428</v>
      </c>
      <c r="C69" s="161">
        <v>823944</v>
      </c>
      <c r="D69" s="161">
        <v>8223588151.4700003</v>
      </c>
      <c r="E69" s="158"/>
      <c r="F69" s="159"/>
      <c r="G69" s="160" t="s">
        <v>451</v>
      </c>
      <c r="H69" s="161">
        <v>224956</v>
      </c>
      <c r="I69" s="161">
        <v>10616338188.709999</v>
      </c>
      <c r="J69" s="158"/>
    </row>
    <row r="70" spans="2:10" ht="17.25" customHeight="1">
      <c r="B70" s="160" t="s">
        <v>452</v>
      </c>
      <c r="C70" s="158" t="s">
        <v>2</v>
      </c>
      <c r="D70" s="158"/>
      <c r="E70" s="158"/>
      <c r="F70" s="159"/>
      <c r="G70" s="160" t="s">
        <v>453</v>
      </c>
      <c r="H70" s="158" t="s">
        <v>2</v>
      </c>
      <c r="I70" s="158"/>
      <c r="J70" s="158"/>
    </row>
    <row r="71" spans="2:10" ht="17.25" customHeight="1">
      <c r="B71" s="160" t="s">
        <v>454</v>
      </c>
      <c r="C71" s="161">
        <v>114081118</v>
      </c>
      <c r="D71" s="158"/>
      <c r="E71" s="158"/>
      <c r="F71" s="159"/>
      <c r="G71" s="160" t="s">
        <v>455</v>
      </c>
      <c r="H71" s="161">
        <v>176915395</v>
      </c>
      <c r="I71" s="158"/>
      <c r="J71" s="158"/>
    </row>
    <row r="72" spans="2:10" ht="17.25" customHeight="1">
      <c r="B72" s="160" t="s">
        <v>456</v>
      </c>
      <c r="C72" s="161">
        <v>106034</v>
      </c>
      <c r="D72" s="158"/>
      <c r="E72" s="158"/>
      <c r="F72" s="159"/>
      <c r="G72" s="160" t="s">
        <v>457</v>
      </c>
      <c r="H72" s="161">
        <v>1316542205.8599999</v>
      </c>
      <c r="I72" s="158"/>
      <c r="J72" s="158"/>
    </row>
    <row r="73" spans="2:10" ht="17.25" customHeight="1">
      <c r="B73" s="160" t="s">
        <v>458</v>
      </c>
      <c r="C73" s="158">
        <v>18180</v>
      </c>
      <c r="D73" s="158"/>
      <c r="E73" s="158"/>
      <c r="F73" s="159"/>
      <c r="G73" s="160" t="s">
        <v>459</v>
      </c>
      <c r="H73" s="161">
        <v>1851961417.73</v>
      </c>
      <c r="I73" s="158"/>
      <c r="J73" s="158"/>
    </row>
    <row r="74" spans="2:10" ht="17.25" customHeight="1">
      <c r="B74" s="160" t="s">
        <v>460</v>
      </c>
      <c r="C74" s="158">
        <v>38464.97</v>
      </c>
      <c r="D74" s="158"/>
      <c r="E74" s="158"/>
      <c r="F74" s="159"/>
      <c r="G74" s="160" t="s">
        <v>461</v>
      </c>
      <c r="H74" s="161">
        <v>1862282929.53</v>
      </c>
      <c r="I74" s="158"/>
      <c r="J74" s="158"/>
    </row>
    <row r="75" spans="2:10" ht="17.25" customHeight="1">
      <c r="B75" s="160" t="s">
        <v>462</v>
      </c>
      <c r="C75" s="161">
        <v>57758294.240000002</v>
      </c>
      <c r="D75" s="158"/>
      <c r="E75" s="158"/>
      <c r="F75" s="159"/>
      <c r="G75" s="160" t="s">
        <v>463</v>
      </c>
      <c r="H75" s="161">
        <v>18603431</v>
      </c>
      <c r="I75" s="158"/>
      <c r="J75" s="158"/>
    </row>
    <row r="76" spans="2:10" ht="17.25" customHeight="1">
      <c r="B76" s="160" t="s">
        <v>464</v>
      </c>
      <c r="C76" s="158">
        <v>72526.490000000005</v>
      </c>
      <c r="D76" s="161">
        <v>172074617.69999999</v>
      </c>
      <c r="E76" s="161">
        <v>73637948604.020004</v>
      </c>
      <c r="F76" s="159"/>
      <c r="G76" s="160" t="s">
        <v>465</v>
      </c>
      <c r="H76" s="161">
        <v>644806</v>
      </c>
      <c r="I76" s="158"/>
      <c r="J76" s="158"/>
    </row>
    <row r="77" spans="2:10" ht="15.2" customHeight="1">
      <c r="B77" s="160"/>
      <c r="C77" s="158"/>
      <c r="D77" s="158"/>
      <c r="E77" s="158"/>
      <c r="F77" s="159"/>
      <c r="G77" s="160" t="s">
        <v>466</v>
      </c>
      <c r="H77" s="161">
        <v>16905690799</v>
      </c>
      <c r="I77" s="161">
        <v>22132640984.119999</v>
      </c>
      <c r="J77" s="158"/>
    </row>
    <row r="78" spans="2:10" ht="17.25" customHeight="1">
      <c r="B78" s="157" t="s">
        <v>18</v>
      </c>
      <c r="C78" s="158" t="s">
        <v>2</v>
      </c>
      <c r="D78" s="158"/>
      <c r="E78" s="158"/>
      <c r="F78" s="159"/>
      <c r="G78" s="160" t="s">
        <v>467</v>
      </c>
      <c r="H78" s="158" t="s">
        <v>2</v>
      </c>
      <c r="I78" s="158"/>
      <c r="J78" s="158"/>
    </row>
    <row r="79" spans="2:10" ht="17.25" customHeight="1">
      <c r="B79" s="160" t="s">
        <v>468</v>
      </c>
      <c r="C79" s="158" t="s">
        <v>2</v>
      </c>
      <c r="D79" s="158"/>
      <c r="E79" s="158"/>
      <c r="F79" s="159"/>
      <c r="G79" s="160" t="s">
        <v>469</v>
      </c>
      <c r="H79" s="161">
        <v>529336</v>
      </c>
      <c r="I79" s="158"/>
      <c r="J79" s="158"/>
    </row>
    <row r="80" spans="2:10" ht="17.25" customHeight="1">
      <c r="B80" s="160" t="s">
        <v>470</v>
      </c>
      <c r="C80" s="161">
        <v>20882007727</v>
      </c>
      <c r="D80" s="158"/>
      <c r="E80" s="158"/>
      <c r="F80" s="159"/>
      <c r="G80" s="160" t="s">
        <v>471</v>
      </c>
      <c r="H80" s="161">
        <v>8879036</v>
      </c>
      <c r="I80" s="158"/>
      <c r="J80" s="158"/>
    </row>
    <row r="81" spans="2:10" ht="17.25" customHeight="1">
      <c r="B81" s="160" t="s">
        <v>472</v>
      </c>
      <c r="C81" s="161">
        <v>45160000000</v>
      </c>
      <c r="D81" s="158"/>
      <c r="E81" s="158"/>
      <c r="F81" s="159"/>
      <c r="G81" s="160" t="s">
        <v>473</v>
      </c>
      <c r="H81" s="161">
        <v>533156</v>
      </c>
      <c r="I81" s="158"/>
      <c r="J81" s="158"/>
    </row>
    <row r="82" spans="2:10" ht="17.25" customHeight="1">
      <c r="B82" s="160" t="s">
        <v>474</v>
      </c>
      <c r="C82" s="161">
        <v>1600000000</v>
      </c>
      <c r="D82" s="158"/>
      <c r="E82" s="158"/>
      <c r="F82" s="159"/>
      <c r="G82" s="160" t="s">
        <v>475</v>
      </c>
      <c r="H82" s="161">
        <v>514000</v>
      </c>
      <c r="I82" s="161">
        <v>10455528</v>
      </c>
      <c r="J82" s="161">
        <v>107747261119.17</v>
      </c>
    </row>
    <row r="83" spans="2:10" ht="15.2" customHeight="1">
      <c r="B83" s="160" t="s">
        <v>476</v>
      </c>
      <c r="C83" s="161">
        <v>1290000000</v>
      </c>
      <c r="D83" s="158"/>
      <c r="E83" s="158"/>
      <c r="F83" s="159"/>
      <c r="G83" s="160"/>
      <c r="H83" s="158"/>
      <c r="I83" s="158"/>
      <c r="J83" s="158"/>
    </row>
    <row r="84" spans="2:10" ht="17.25" customHeight="1">
      <c r="B84" s="160" t="s">
        <v>477</v>
      </c>
      <c r="C84" s="161">
        <v>3494458129</v>
      </c>
      <c r="D84" s="158"/>
      <c r="E84" s="158"/>
      <c r="F84" s="159">
        <v>5</v>
      </c>
      <c r="G84" s="157" t="s">
        <v>478</v>
      </c>
      <c r="H84" s="158" t="s">
        <v>2</v>
      </c>
      <c r="I84" s="158"/>
      <c r="J84" s="158"/>
    </row>
    <row r="85" spans="2:10" ht="17.25" customHeight="1">
      <c r="B85" s="160" t="s">
        <v>479</v>
      </c>
      <c r="C85" s="161">
        <v>1751485814</v>
      </c>
      <c r="D85" s="158"/>
      <c r="E85" s="158"/>
      <c r="F85" s="159"/>
      <c r="G85" s="160" t="s">
        <v>480</v>
      </c>
      <c r="H85" s="161">
        <v>5216244.0999999996</v>
      </c>
      <c r="I85" s="158"/>
      <c r="J85" s="161">
        <v>5216244.0999999996</v>
      </c>
    </row>
    <row r="86" spans="2:10" ht="15.2" customHeight="1">
      <c r="B86" s="160" t="s">
        <v>481</v>
      </c>
      <c r="C86" s="161">
        <v>373094192</v>
      </c>
      <c r="D86" s="161">
        <v>74551045862</v>
      </c>
      <c r="E86" s="158"/>
      <c r="F86" s="159"/>
      <c r="G86" s="160"/>
      <c r="H86" s="158"/>
      <c r="I86" s="158"/>
      <c r="J86" s="158"/>
    </row>
    <row r="87" spans="2:10" ht="17.25" customHeight="1">
      <c r="B87" s="160" t="s">
        <v>91</v>
      </c>
      <c r="C87" s="158" t="s">
        <v>2</v>
      </c>
      <c r="D87" s="158"/>
      <c r="E87" s="158"/>
      <c r="F87" s="159">
        <v>6</v>
      </c>
      <c r="G87" s="157" t="s">
        <v>482</v>
      </c>
      <c r="H87" s="161">
        <v>1734411385</v>
      </c>
      <c r="I87" s="158"/>
      <c r="J87" s="161">
        <v>1734411385</v>
      </c>
    </row>
    <row r="88" spans="2:10" ht="15.2" customHeight="1">
      <c r="B88" s="160" t="s">
        <v>483</v>
      </c>
      <c r="C88" s="161">
        <v>11287964.449999999</v>
      </c>
      <c r="D88" s="161">
        <v>11287964.449999999</v>
      </c>
      <c r="E88" s="158"/>
      <c r="F88" s="159"/>
      <c r="G88" s="160"/>
      <c r="H88" s="158"/>
      <c r="I88" s="158"/>
      <c r="J88" s="158"/>
    </row>
    <row r="89" spans="2:10" ht="17.25" customHeight="1">
      <c r="B89" s="160" t="s">
        <v>484</v>
      </c>
      <c r="C89" s="158" t="s">
        <v>2</v>
      </c>
      <c r="D89" s="158"/>
      <c r="E89" s="158"/>
      <c r="F89" s="159">
        <v>7</v>
      </c>
      <c r="G89" s="157" t="s">
        <v>485</v>
      </c>
      <c r="H89" s="161">
        <v>22121067.960000001</v>
      </c>
      <c r="I89" s="158"/>
      <c r="J89" s="161">
        <v>22121067.960000001</v>
      </c>
    </row>
    <row r="90" spans="2:10" ht="15.2" customHeight="1">
      <c r="B90" s="160" t="s">
        <v>486</v>
      </c>
      <c r="C90" s="161">
        <v>20000000</v>
      </c>
      <c r="D90" s="161">
        <v>20000000</v>
      </c>
      <c r="E90" s="161">
        <v>74582333826.449997</v>
      </c>
      <c r="F90" s="159"/>
      <c r="G90" s="160"/>
      <c r="H90" s="158"/>
      <c r="I90" s="158"/>
      <c r="J90" s="158"/>
    </row>
    <row r="91" spans="2:10" ht="15.2" customHeight="1">
      <c r="B91" s="160"/>
      <c r="C91" s="158"/>
      <c r="D91" s="158"/>
      <c r="E91" s="158"/>
      <c r="F91" s="159">
        <v>8</v>
      </c>
      <c r="G91" s="157" t="s">
        <v>27</v>
      </c>
      <c r="H91" s="158" t="s">
        <v>2</v>
      </c>
      <c r="I91" s="158"/>
      <c r="J91" s="158"/>
    </row>
    <row r="92" spans="2:10" ht="17.25" customHeight="1">
      <c r="B92" s="157" t="s">
        <v>487</v>
      </c>
      <c r="C92" s="158" t="s">
        <v>2</v>
      </c>
      <c r="D92" s="158"/>
      <c r="E92" s="158"/>
      <c r="F92" s="159"/>
      <c r="G92" s="160" t="s">
        <v>488</v>
      </c>
      <c r="H92" s="161">
        <v>1186424290</v>
      </c>
      <c r="I92" s="158"/>
      <c r="J92" s="158"/>
    </row>
    <row r="93" spans="2:10" ht="17.25" customHeight="1">
      <c r="B93" s="160" t="s">
        <v>480</v>
      </c>
      <c r="C93" s="161">
        <v>5216244.0999999996</v>
      </c>
      <c r="D93" s="158"/>
      <c r="E93" s="161">
        <v>5216244.0999999996</v>
      </c>
      <c r="F93" s="159"/>
      <c r="G93" s="160" t="s">
        <v>489</v>
      </c>
      <c r="H93" s="161">
        <v>61317075</v>
      </c>
      <c r="I93" s="158"/>
      <c r="J93" s="158"/>
    </row>
    <row r="94" spans="2:10" ht="15.2" customHeight="1">
      <c r="B94" s="160"/>
      <c r="C94" s="158"/>
      <c r="D94" s="158"/>
      <c r="E94" s="158"/>
      <c r="F94" s="159"/>
      <c r="G94" s="160" t="s">
        <v>490</v>
      </c>
      <c r="H94" s="161">
        <v>26050980.969999999</v>
      </c>
      <c r="I94" s="158"/>
      <c r="J94" s="158"/>
    </row>
    <row r="95" spans="2:10" ht="17.25" customHeight="1">
      <c r="B95" s="157" t="s">
        <v>491</v>
      </c>
      <c r="C95" s="161">
        <v>1734411385</v>
      </c>
      <c r="D95" s="158"/>
      <c r="E95" s="161">
        <v>1734411385</v>
      </c>
      <c r="F95" s="159"/>
      <c r="G95" s="160" t="s">
        <v>492</v>
      </c>
      <c r="H95" s="161">
        <v>11720734.23</v>
      </c>
      <c r="I95" s="158"/>
      <c r="J95" s="161">
        <v>1285513080.2</v>
      </c>
    </row>
    <row r="96" spans="2:10" ht="13.35" customHeight="1">
      <c r="B96" s="162"/>
      <c r="C96" s="163"/>
      <c r="D96" s="163"/>
      <c r="E96" s="163"/>
      <c r="F96" s="164"/>
      <c r="G96" s="162"/>
      <c r="H96" s="163"/>
      <c r="I96" s="163"/>
      <c r="J96" s="163"/>
    </row>
    <row r="97" spans="1:10" ht="17.25" customHeight="1">
      <c r="B97" s="165" t="s">
        <v>22</v>
      </c>
      <c r="C97" s="166">
        <v>342214072.39999998</v>
      </c>
      <c r="D97" s="163"/>
      <c r="E97" s="166">
        <v>342214072.39999998</v>
      </c>
      <c r="F97" s="164">
        <v>9</v>
      </c>
      <c r="G97" s="165" t="s">
        <v>28</v>
      </c>
      <c r="H97" s="163" t="s">
        <v>2</v>
      </c>
      <c r="I97" s="163"/>
      <c r="J97" s="163"/>
    </row>
    <row r="98" spans="1:10" ht="15.2" customHeight="1">
      <c r="B98" s="162"/>
      <c r="C98" s="163"/>
      <c r="D98" s="163"/>
      <c r="E98" s="163"/>
      <c r="F98" s="164"/>
      <c r="G98" s="162" t="s">
        <v>200</v>
      </c>
      <c r="H98" s="166">
        <v>119056.04</v>
      </c>
      <c r="I98" s="163"/>
      <c r="J98" s="163"/>
    </row>
    <row r="99" spans="1:10" ht="17.25" customHeight="1">
      <c r="B99" s="165" t="s">
        <v>15</v>
      </c>
      <c r="C99" s="163" t="s">
        <v>2</v>
      </c>
      <c r="D99" s="163"/>
      <c r="E99" s="163"/>
      <c r="F99" s="164"/>
      <c r="G99" s="162" t="s">
        <v>201</v>
      </c>
      <c r="H99" s="166">
        <v>200721426.83000001</v>
      </c>
      <c r="I99" s="163"/>
      <c r="J99" s="163"/>
    </row>
    <row r="100" spans="1:10" ht="17.25" customHeight="1">
      <c r="A100" s="166"/>
      <c r="B100" s="162" t="s">
        <v>107</v>
      </c>
      <c r="C100" s="166">
        <v>77016175.879999995</v>
      </c>
      <c r="D100" s="163"/>
      <c r="E100" s="163"/>
      <c r="F100" s="164"/>
      <c r="G100" s="162" t="s">
        <v>202</v>
      </c>
      <c r="H100" s="166">
        <v>35794449.32</v>
      </c>
      <c r="I100" s="163"/>
      <c r="J100" s="163"/>
    </row>
    <row r="101" spans="1:10" ht="17.25" customHeight="1">
      <c r="A101" s="166"/>
      <c r="B101" s="162" t="s">
        <v>108</v>
      </c>
      <c r="C101" s="166">
        <v>209290718.09999999</v>
      </c>
      <c r="D101" s="163"/>
      <c r="E101" s="163"/>
      <c r="F101" s="164"/>
      <c r="G101" s="162" t="s">
        <v>493</v>
      </c>
      <c r="H101" s="166">
        <v>1566792.45</v>
      </c>
      <c r="I101" s="163"/>
      <c r="J101" s="163"/>
    </row>
    <row r="102" spans="1:10" ht="17.25" customHeight="1">
      <c r="A102" s="166"/>
      <c r="B102" s="162" t="s">
        <v>110</v>
      </c>
      <c r="C102" s="166">
        <v>894353.84</v>
      </c>
      <c r="D102" s="163"/>
      <c r="E102" s="163"/>
      <c r="F102" s="164"/>
      <c r="G102" s="162" t="s">
        <v>204</v>
      </c>
      <c r="H102" s="166">
        <v>1239207.47</v>
      </c>
      <c r="I102" s="163"/>
      <c r="J102" s="163"/>
    </row>
    <row r="103" spans="1:10" ht="17.25" customHeight="1">
      <c r="A103" s="166"/>
      <c r="B103" s="162" t="s">
        <v>42</v>
      </c>
      <c r="C103" s="166">
        <v>39048950.75</v>
      </c>
      <c r="D103" s="163"/>
      <c r="E103" s="163"/>
      <c r="F103" s="164"/>
      <c r="G103" s="162" t="s">
        <v>494</v>
      </c>
      <c r="H103" s="166">
        <v>4968309.05</v>
      </c>
      <c r="I103" s="163"/>
      <c r="J103" s="163"/>
    </row>
    <row r="104" spans="1:10" ht="17.25" customHeight="1">
      <c r="A104" s="166"/>
      <c r="B104" s="162" t="s">
        <v>111</v>
      </c>
      <c r="C104" s="166">
        <v>5000000</v>
      </c>
      <c r="D104" s="163"/>
      <c r="E104" s="163"/>
      <c r="F104" s="164"/>
      <c r="G104" s="162" t="s">
        <v>495</v>
      </c>
      <c r="H104" s="166">
        <v>240000000</v>
      </c>
      <c r="I104" s="163"/>
      <c r="J104" s="166">
        <v>484409241.16000003</v>
      </c>
    </row>
    <row r="105" spans="1:10" ht="15.2" customHeight="1">
      <c r="A105" s="166"/>
      <c r="B105" s="162" t="s">
        <v>73</v>
      </c>
      <c r="C105" s="166">
        <v>106320262.55</v>
      </c>
      <c r="D105" s="163"/>
      <c r="E105" s="163"/>
      <c r="F105" s="164"/>
      <c r="G105" s="162"/>
      <c r="H105" s="163"/>
      <c r="I105" s="163"/>
      <c r="J105" s="163"/>
    </row>
    <row r="106" spans="1:10" ht="15.2" customHeight="1">
      <c r="A106" s="166"/>
      <c r="B106" s="162" t="s">
        <v>113</v>
      </c>
      <c r="C106" s="166">
        <v>55428445.380000003</v>
      </c>
      <c r="D106" s="163"/>
      <c r="E106" s="163"/>
      <c r="F106" s="164"/>
      <c r="G106" s="162"/>
      <c r="H106" s="163"/>
      <c r="I106" s="163"/>
      <c r="J106" s="163"/>
    </row>
    <row r="107" spans="1:10" ht="15.2" customHeight="1">
      <c r="A107" s="166"/>
      <c r="B107" s="162" t="s">
        <v>114</v>
      </c>
      <c r="C107" s="166">
        <v>775915.83</v>
      </c>
      <c r="D107" s="163"/>
      <c r="E107" s="163"/>
      <c r="F107" s="164"/>
      <c r="G107" s="162"/>
      <c r="H107" s="163"/>
      <c r="I107" s="163"/>
      <c r="J107" s="163"/>
    </row>
    <row r="108" spans="1:10" ht="15.2" customHeight="1">
      <c r="A108" s="166"/>
      <c r="B108" s="162" t="s">
        <v>116</v>
      </c>
      <c r="C108" s="166">
        <v>17438483</v>
      </c>
      <c r="D108" s="163"/>
      <c r="E108" s="163"/>
      <c r="F108" s="164"/>
      <c r="G108" s="162"/>
      <c r="H108" s="163"/>
      <c r="I108" s="163"/>
      <c r="J108" s="163"/>
    </row>
    <row r="109" spans="1:10" ht="15.2" customHeight="1">
      <c r="A109" s="166"/>
      <c r="B109" s="162" t="s">
        <v>115</v>
      </c>
      <c r="C109" s="166">
        <v>680366400</v>
      </c>
      <c r="D109" s="163"/>
      <c r="E109" s="163"/>
      <c r="F109" s="164"/>
      <c r="G109" s="162"/>
      <c r="H109" s="163"/>
      <c r="I109" s="163"/>
      <c r="J109" s="163"/>
    </row>
    <row r="110" spans="1:10" ht="15.2" customHeight="1">
      <c r="A110" s="166"/>
      <c r="B110" s="162" t="s">
        <v>496</v>
      </c>
      <c r="C110" s="166">
        <v>329085354.77999997</v>
      </c>
      <c r="D110" s="163"/>
      <c r="E110" s="163"/>
      <c r="F110" s="164"/>
      <c r="G110" s="162"/>
      <c r="H110" s="163"/>
      <c r="I110" s="163"/>
      <c r="J110" s="163"/>
    </row>
    <row r="111" spans="1:10" ht="15.2" customHeight="1">
      <c r="A111" s="166"/>
      <c r="B111" s="162" t="s">
        <v>43</v>
      </c>
      <c r="C111" s="166">
        <v>16331455.68</v>
      </c>
      <c r="D111" s="163"/>
      <c r="E111" s="163"/>
      <c r="F111" s="164"/>
      <c r="G111" s="162"/>
      <c r="H111" s="163"/>
      <c r="I111" s="163"/>
      <c r="J111" s="163"/>
    </row>
    <row r="112" spans="1:10" ht="15.2" customHeight="1">
      <c r="A112" s="166"/>
      <c r="B112" s="162" t="s">
        <v>118</v>
      </c>
      <c r="C112" s="166">
        <v>688735</v>
      </c>
      <c r="D112" s="163"/>
      <c r="E112" s="163"/>
      <c r="F112" s="164"/>
      <c r="G112" s="162"/>
      <c r="H112" s="163"/>
      <c r="I112" s="163"/>
      <c r="J112" s="163"/>
    </row>
    <row r="113" spans="1:10" ht="15.2" customHeight="1">
      <c r="A113" s="166"/>
      <c r="B113" s="162" t="s">
        <v>119</v>
      </c>
      <c r="C113" s="166">
        <v>315000000</v>
      </c>
      <c r="D113" s="163"/>
      <c r="E113" s="163"/>
      <c r="F113" s="164"/>
      <c r="G113" s="162"/>
      <c r="H113" s="163"/>
      <c r="I113" s="163"/>
      <c r="J113" s="163"/>
    </row>
    <row r="114" spans="1:10" ht="15.2" customHeight="1">
      <c r="A114" s="166"/>
      <c r="B114" s="162" t="s">
        <v>497</v>
      </c>
      <c r="C114" s="166">
        <v>6073146</v>
      </c>
      <c r="D114" s="163"/>
      <c r="E114" s="163"/>
      <c r="F114" s="164"/>
      <c r="G114" s="162"/>
      <c r="H114" s="163"/>
      <c r="I114" s="163"/>
      <c r="J114" s="163"/>
    </row>
    <row r="115" spans="1:10" ht="15.2" customHeight="1">
      <c r="A115" s="166"/>
      <c r="B115" s="162" t="s">
        <v>44</v>
      </c>
      <c r="C115" s="166">
        <v>88400000</v>
      </c>
      <c r="D115" s="163"/>
      <c r="E115" s="166">
        <v>1947158396.79</v>
      </c>
      <c r="F115" s="164"/>
      <c r="G115" s="162"/>
      <c r="H115" s="163"/>
      <c r="I115" s="163"/>
      <c r="J115" s="163"/>
    </row>
    <row r="116" spans="1:10" ht="13.35" customHeight="1">
      <c r="B116" s="162"/>
      <c r="C116" s="163"/>
      <c r="D116" s="163"/>
      <c r="E116" s="163"/>
      <c r="F116" s="164"/>
      <c r="G116" s="162"/>
      <c r="H116" s="163"/>
      <c r="I116" s="163"/>
      <c r="J116" s="163"/>
    </row>
    <row r="117" spans="1:10" ht="15.2" customHeight="1">
      <c r="B117" s="165" t="s">
        <v>362</v>
      </c>
      <c r="C117" s="163" t="s">
        <v>2</v>
      </c>
      <c r="D117" s="163"/>
      <c r="E117" s="163"/>
      <c r="F117" s="164"/>
      <c r="G117" s="162"/>
      <c r="H117" s="163"/>
      <c r="I117" s="163"/>
      <c r="J117" s="163"/>
    </row>
    <row r="118" spans="1:10" ht="15.2" customHeight="1">
      <c r="B118" s="162" t="s">
        <v>498</v>
      </c>
      <c r="C118" s="166">
        <v>330000000</v>
      </c>
      <c r="D118" s="163"/>
      <c r="E118" s="161">
        <v>330000000</v>
      </c>
      <c r="F118" s="164"/>
      <c r="G118" s="162"/>
      <c r="H118" s="163"/>
      <c r="I118" s="163"/>
      <c r="J118" s="163"/>
    </row>
    <row r="119" spans="1:10" ht="13.35" customHeight="1">
      <c r="B119" s="167" t="s">
        <v>3</v>
      </c>
      <c r="C119" s="168"/>
      <c r="D119" s="168"/>
      <c r="E119" s="169">
        <v>163785767285.73999</v>
      </c>
      <c r="F119" s="167"/>
      <c r="G119" s="167" t="s">
        <v>3</v>
      </c>
      <c r="H119" s="168"/>
      <c r="I119" s="168"/>
      <c r="J119" s="169">
        <v>163785767285.73999</v>
      </c>
    </row>
    <row r="121" spans="1:10">
      <c r="E121" s="153">
        <f>+E119-BS!D33</f>
        <v>0</v>
      </c>
    </row>
  </sheetData>
  <mergeCells count="5">
    <mergeCell ref="B2:J2"/>
    <mergeCell ref="B3:J3"/>
    <mergeCell ref="B4:J4"/>
    <mergeCell ref="B5:J5"/>
    <mergeCell ref="B6:J6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93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RowHeight="12"/>
  <cols>
    <col min="1" max="1" width="4.25" style="129" customWidth="1"/>
    <col min="2" max="2" width="4.875" style="131" bestFit="1" customWidth="1"/>
    <col min="3" max="3" width="37.5" style="129" bestFit="1" customWidth="1"/>
    <col min="4" max="5" width="14" style="142" bestFit="1" customWidth="1"/>
    <col min="6" max="6" width="4.125" style="131" customWidth="1"/>
    <col min="7" max="7" width="37.5" style="129" customWidth="1"/>
    <col min="8" max="8" width="14" style="142" bestFit="1" customWidth="1"/>
    <col min="9" max="9" width="14.875" style="142" bestFit="1" customWidth="1"/>
    <col min="10" max="16384" width="9" style="129"/>
  </cols>
  <sheetData>
    <row r="1" spans="1:9">
      <c r="B1" s="146"/>
      <c r="F1" s="146"/>
    </row>
    <row r="2" spans="1:9" ht="13.5">
      <c r="A2" s="170"/>
      <c r="B2" s="247" t="s">
        <v>307</v>
      </c>
      <c r="C2" s="247"/>
      <c r="D2" s="247"/>
      <c r="E2" s="247"/>
      <c r="F2" s="247"/>
      <c r="G2" s="247"/>
      <c r="H2" s="247"/>
      <c r="I2" s="247"/>
    </row>
    <row r="3" spans="1:9" ht="12.95" customHeight="1">
      <c r="A3" s="170"/>
      <c r="B3" s="247" t="s">
        <v>308</v>
      </c>
      <c r="C3" s="247"/>
      <c r="D3" s="247"/>
      <c r="E3" s="247"/>
      <c r="F3" s="247"/>
      <c r="G3" s="247"/>
      <c r="H3" s="247"/>
      <c r="I3" s="247"/>
    </row>
    <row r="4" spans="1:9" ht="12.95" customHeight="1">
      <c r="A4" s="170"/>
      <c r="B4" s="247" t="s">
        <v>309</v>
      </c>
      <c r="C4" s="247"/>
      <c r="D4" s="247"/>
      <c r="E4" s="247"/>
      <c r="F4" s="247"/>
      <c r="G4" s="247"/>
      <c r="H4" s="247"/>
      <c r="I4" s="247"/>
    </row>
    <row r="5" spans="1:9" ht="13.5">
      <c r="A5" s="170"/>
      <c r="B5" s="247" t="s">
        <v>310</v>
      </c>
      <c r="C5" s="247"/>
      <c r="D5" s="247"/>
      <c r="E5" s="247"/>
      <c r="F5" s="247"/>
      <c r="G5" s="247"/>
      <c r="H5" s="247"/>
      <c r="I5" s="247"/>
    </row>
    <row r="6" spans="1:9" ht="12.95" customHeight="1">
      <c r="A6" s="170"/>
      <c r="B6" s="249" t="s">
        <v>311</v>
      </c>
      <c r="C6" s="249"/>
      <c r="D6" s="249"/>
      <c r="E6" s="249"/>
      <c r="F6" s="249"/>
      <c r="G6" s="249"/>
      <c r="H6" s="249"/>
      <c r="I6" s="249"/>
    </row>
    <row r="7" spans="1:9" s="131" customFormat="1" ht="12.95" customHeight="1">
      <c r="A7" s="171"/>
      <c r="B7" s="172" t="s">
        <v>312</v>
      </c>
      <c r="C7" s="172" t="s">
        <v>313</v>
      </c>
      <c r="D7" s="173" t="s">
        <v>314</v>
      </c>
      <c r="E7" s="173" t="s">
        <v>314</v>
      </c>
      <c r="F7" s="172" t="s">
        <v>312</v>
      </c>
      <c r="G7" s="172" t="s">
        <v>315</v>
      </c>
      <c r="H7" s="173" t="s">
        <v>314</v>
      </c>
      <c r="I7" s="173" t="s">
        <v>314</v>
      </c>
    </row>
    <row r="8" spans="1:9" ht="15" customHeight="1">
      <c r="A8" s="170"/>
      <c r="B8" s="174">
        <v>1</v>
      </c>
      <c r="C8" s="175" t="s">
        <v>316</v>
      </c>
      <c r="D8" s="176" t="s">
        <v>2</v>
      </c>
      <c r="E8" s="176"/>
      <c r="F8" s="177">
        <v>1</v>
      </c>
      <c r="G8" s="175" t="s">
        <v>56</v>
      </c>
      <c r="H8" s="176" t="s">
        <v>2</v>
      </c>
      <c r="I8" s="176"/>
    </row>
    <row r="9" spans="1:9" ht="15" customHeight="1">
      <c r="A9" s="170"/>
      <c r="B9" s="174"/>
      <c r="C9" s="178" t="s">
        <v>317</v>
      </c>
      <c r="D9" s="179">
        <v>5111049894.3999996</v>
      </c>
      <c r="E9" s="176"/>
      <c r="F9" s="177"/>
      <c r="G9" s="178" t="s">
        <v>318</v>
      </c>
      <c r="H9" s="179">
        <v>1695419192.04</v>
      </c>
      <c r="I9" s="176"/>
    </row>
    <row r="10" spans="1:9" ht="15" customHeight="1">
      <c r="A10" s="170"/>
      <c r="B10" s="174"/>
      <c r="C10" s="178" t="s">
        <v>224</v>
      </c>
      <c r="D10" s="179">
        <v>3712384884</v>
      </c>
      <c r="E10" s="179">
        <v>8823434778.3999996</v>
      </c>
      <c r="F10" s="177"/>
      <c r="G10" s="178" t="s">
        <v>319</v>
      </c>
      <c r="H10" s="179">
        <v>1283599867.8800001</v>
      </c>
      <c r="I10" s="176"/>
    </row>
    <row r="11" spans="1:9" ht="14.1" customHeight="1">
      <c r="A11" s="170"/>
      <c r="B11" s="174"/>
      <c r="C11" s="178"/>
      <c r="D11" s="176"/>
      <c r="E11" s="176"/>
      <c r="F11" s="177"/>
      <c r="G11" s="178" t="s">
        <v>211</v>
      </c>
      <c r="H11" s="179">
        <v>7289488550.1599998</v>
      </c>
      <c r="I11" s="179">
        <v>10268507610.08</v>
      </c>
    </row>
    <row r="12" spans="1:9" ht="15" customHeight="1">
      <c r="A12" s="170"/>
      <c r="B12" s="174">
        <v>2</v>
      </c>
      <c r="C12" s="175" t="s">
        <v>320</v>
      </c>
      <c r="D12" s="176" t="s">
        <v>2</v>
      </c>
      <c r="E12" s="176"/>
      <c r="F12" s="177"/>
      <c r="G12" s="178" t="s">
        <v>321</v>
      </c>
      <c r="H12" s="179">
        <v>950911.4</v>
      </c>
      <c r="I12" s="176"/>
    </row>
    <row r="13" spans="1:9" ht="15" customHeight="1">
      <c r="A13" s="170"/>
      <c r="B13" s="174"/>
      <c r="C13" s="178" t="s">
        <v>226</v>
      </c>
      <c r="D13" s="179">
        <v>399991099.49000001</v>
      </c>
      <c r="E13" s="176"/>
      <c r="F13" s="177"/>
      <c r="G13" s="178" t="s">
        <v>322</v>
      </c>
      <c r="H13" s="180">
        <v>7838076.5700000003</v>
      </c>
      <c r="I13" s="176"/>
    </row>
    <row r="14" spans="1:9" ht="15" customHeight="1">
      <c r="A14" s="170"/>
      <c r="B14" s="174"/>
      <c r="C14" s="178" t="s">
        <v>227</v>
      </c>
      <c r="D14" s="179">
        <v>4501829</v>
      </c>
      <c r="E14" s="176"/>
      <c r="F14" s="177"/>
      <c r="G14" s="178" t="s">
        <v>323</v>
      </c>
      <c r="H14" s="179">
        <v>788331</v>
      </c>
      <c r="I14" s="176"/>
    </row>
    <row r="15" spans="1:9" ht="15" customHeight="1">
      <c r="A15" s="170"/>
      <c r="B15" s="174"/>
      <c r="C15" s="178" t="s">
        <v>228</v>
      </c>
      <c r="D15" s="179">
        <v>44630422</v>
      </c>
      <c r="E15" s="179">
        <v>449123350.49000001</v>
      </c>
      <c r="F15" s="177"/>
      <c r="G15" s="178" t="s">
        <v>324</v>
      </c>
      <c r="H15" s="179">
        <v>50000000</v>
      </c>
      <c r="I15" s="176"/>
    </row>
    <row r="16" spans="1:9" ht="14.1" customHeight="1">
      <c r="A16" s="170"/>
      <c r="B16" s="174"/>
      <c r="C16" s="178"/>
      <c r="D16" s="176"/>
      <c r="E16" s="176"/>
      <c r="F16" s="177"/>
      <c r="G16" s="178" t="s">
        <v>325</v>
      </c>
      <c r="H16" s="179">
        <v>140000000</v>
      </c>
      <c r="I16" s="179">
        <v>199577318.97</v>
      </c>
    </row>
    <row r="17" spans="1:9" ht="14.1" customHeight="1">
      <c r="A17" s="170"/>
      <c r="B17" s="174">
        <v>3</v>
      </c>
      <c r="C17" s="175" t="s">
        <v>326</v>
      </c>
      <c r="D17" s="176"/>
      <c r="E17" s="176"/>
      <c r="F17" s="177"/>
      <c r="G17" s="178"/>
      <c r="H17" s="176"/>
      <c r="I17" s="176"/>
    </row>
    <row r="18" spans="1:9" ht="15" customHeight="1">
      <c r="A18" s="170"/>
      <c r="B18" s="174"/>
      <c r="C18" s="175" t="s">
        <v>327</v>
      </c>
      <c r="D18" s="176" t="s">
        <v>2</v>
      </c>
      <c r="E18" s="176"/>
      <c r="F18" s="177">
        <v>2</v>
      </c>
      <c r="G18" s="175" t="s">
        <v>328</v>
      </c>
      <c r="H18" s="176" t="s">
        <v>2</v>
      </c>
      <c r="I18" s="176"/>
    </row>
    <row r="19" spans="1:9" ht="15" customHeight="1">
      <c r="A19" s="170"/>
      <c r="B19" s="174"/>
      <c r="C19" s="178" t="s">
        <v>230</v>
      </c>
      <c r="D19" s="179">
        <v>325000</v>
      </c>
      <c r="E19" s="176"/>
      <c r="F19" s="177"/>
      <c r="G19" s="178" t="s">
        <v>329</v>
      </c>
      <c r="H19" s="179">
        <v>11899072.539999999</v>
      </c>
      <c r="I19" s="179">
        <v>11899072.539999999</v>
      </c>
    </row>
    <row r="20" spans="1:9" ht="14.1" customHeight="1">
      <c r="A20" s="170"/>
      <c r="B20" s="174"/>
      <c r="C20" s="178" t="s">
        <v>231</v>
      </c>
      <c r="D20" s="179">
        <v>195000</v>
      </c>
      <c r="E20" s="176"/>
      <c r="F20" s="177"/>
      <c r="G20" s="178"/>
      <c r="H20" s="176"/>
      <c r="I20" s="176"/>
    </row>
    <row r="21" spans="1:9" ht="15" customHeight="1">
      <c r="A21" s="170"/>
      <c r="B21" s="174"/>
      <c r="C21" s="178" t="s">
        <v>232</v>
      </c>
      <c r="D21" s="179">
        <v>6921432</v>
      </c>
      <c r="E21" s="176"/>
      <c r="F21" s="177">
        <v>3</v>
      </c>
      <c r="G21" s="175" t="s">
        <v>304</v>
      </c>
      <c r="H21" s="176" t="s">
        <v>2</v>
      </c>
      <c r="I21" s="176"/>
    </row>
    <row r="22" spans="1:9" ht="15" customHeight="1">
      <c r="A22" s="170"/>
      <c r="B22" s="174"/>
      <c r="C22" s="178" t="s">
        <v>233</v>
      </c>
      <c r="D22" s="176">
        <v>31900</v>
      </c>
      <c r="E22" s="179">
        <v>7473332</v>
      </c>
      <c r="F22" s="177"/>
      <c r="G22" s="178" t="s">
        <v>330</v>
      </c>
      <c r="H22" s="179">
        <v>30130000</v>
      </c>
      <c r="I22" s="179">
        <v>30130000</v>
      </c>
    </row>
    <row r="23" spans="1:9" ht="14.1" customHeight="1">
      <c r="A23" s="170"/>
      <c r="B23" s="174"/>
      <c r="C23" s="178"/>
      <c r="D23" s="176"/>
      <c r="E23" s="176"/>
      <c r="F23" s="177"/>
      <c r="G23" s="178" t="s">
        <v>331</v>
      </c>
      <c r="H23" s="179">
        <v>6933582.2999999998</v>
      </c>
      <c r="I23" s="176"/>
    </row>
    <row r="24" spans="1:9" ht="15" customHeight="1">
      <c r="A24" s="170"/>
      <c r="B24" s="174">
        <v>4</v>
      </c>
      <c r="C24" s="175" t="s">
        <v>332</v>
      </c>
      <c r="D24" s="176" t="s">
        <v>2</v>
      </c>
      <c r="E24" s="176"/>
      <c r="F24" s="177"/>
      <c r="G24" s="178" t="s">
        <v>333</v>
      </c>
      <c r="H24" s="179">
        <v>101352</v>
      </c>
      <c r="I24" s="176"/>
    </row>
    <row r="25" spans="1:9" ht="15" customHeight="1">
      <c r="A25" s="170"/>
      <c r="B25" s="174"/>
      <c r="C25" s="178" t="s">
        <v>235</v>
      </c>
      <c r="D25" s="179">
        <v>18598810</v>
      </c>
      <c r="E25" s="176"/>
      <c r="F25" s="177"/>
      <c r="G25" s="178" t="s">
        <v>334</v>
      </c>
      <c r="H25" s="179">
        <v>1255868.67</v>
      </c>
      <c r="I25" s="176"/>
    </row>
    <row r="26" spans="1:9" ht="15" customHeight="1">
      <c r="A26" s="170"/>
      <c r="B26" s="174"/>
      <c r="C26" s="178" t="s">
        <v>236</v>
      </c>
      <c r="D26" s="179">
        <v>2751166</v>
      </c>
      <c r="E26" s="176"/>
      <c r="F26" s="177"/>
      <c r="G26" s="178" t="s">
        <v>335</v>
      </c>
      <c r="H26" s="179">
        <v>6553337</v>
      </c>
      <c r="I26" s="176"/>
    </row>
    <row r="27" spans="1:9" ht="15" customHeight="1">
      <c r="A27" s="170"/>
      <c r="B27" s="174"/>
      <c r="C27" s="178" t="s">
        <v>237</v>
      </c>
      <c r="D27" s="179">
        <v>113163</v>
      </c>
      <c r="E27" s="176"/>
      <c r="F27" s="177"/>
      <c r="G27" s="178" t="s">
        <v>336</v>
      </c>
      <c r="H27" s="179">
        <v>31067407</v>
      </c>
      <c r="I27" s="176"/>
    </row>
    <row r="28" spans="1:9" ht="15" customHeight="1">
      <c r="A28" s="170"/>
      <c r="B28" s="174"/>
      <c r="C28" s="178" t="s">
        <v>238</v>
      </c>
      <c r="D28" s="179">
        <v>34123376</v>
      </c>
      <c r="E28" s="176"/>
      <c r="F28" s="177"/>
      <c r="G28" s="178" t="s">
        <v>337</v>
      </c>
      <c r="H28" s="179">
        <v>1696717</v>
      </c>
      <c r="I28" s="176"/>
    </row>
    <row r="29" spans="1:9" ht="15" customHeight="1">
      <c r="A29" s="170"/>
      <c r="B29" s="174"/>
      <c r="C29" s="178" t="s">
        <v>239</v>
      </c>
      <c r="D29" s="179">
        <v>7126892</v>
      </c>
      <c r="E29" s="176"/>
      <c r="F29" s="177"/>
      <c r="G29" s="178" t="s">
        <v>338</v>
      </c>
      <c r="H29" s="179">
        <v>173765.66</v>
      </c>
      <c r="I29" s="179">
        <v>47782029.630000003</v>
      </c>
    </row>
    <row r="30" spans="1:9" ht="14.1" customHeight="1">
      <c r="A30" s="170"/>
      <c r="B30" s="174"/>
      <c r="C30" s="178" t="s">
        <v>240</v>
      </c>
      <c r="D30" s="179">
        <v>471089</v>
      </c>
      <c r="E30" s="179">
        <v>63184496</v>
      </c>
      <c r="F30" s="177"/>
      <c r="G30" s="178"/>
      <c r="H30" s="176"/>
      <c r="I30" s="176"/>
    </row>
    <row r="31" spans="1:9" ht="12.95" customHeight="1">
      <c r="B31" s="149"/>
      <c r="C31" s="134"/>
      <c r="D31" s="125"/>
      <c r="E31" s="125"/>
      <c r="F31" s="132"/>
      <c r="G31" s="134"/>
      <c r="H31" s="125"/>
      <c r="I31" s="125"/>
    </row>
    <row r="32" spans="1:9" ht="14.1" customHeight="1">
      <c r="B32" s="149">
        <v>5</v>
      </c>
      <c r="C32" s="133" t="s">
        <v>35</v>
      </c>
      <c r="D32" s="125" t="s">
        <v>2</v>
      </c>
      <c r="E32" s="125"/>
      <c r="F32" s="132"/>
      <c r="G32" s="134"/>
      <c r="H32" s="125"/>
      <c r="I32" s="125"/>
    </row>
    <row r="33" spans="2:9" ht="14.1" customHeight="1">
      <c r="B33" s="149"/>
      <c r="C33" s="134" t="s">
        <v>339</v>
      </c>
      <c r="D33" s="136">
        <v>374945</v>
      </c>
      <c r="E33" s="136">
        <v>374945</v>
      </c>
      <c r="F33" s="132"/>
      <c r="G33" s="134"/>
      <c r="H33" s="125"/>
      <c r="I33" s="125"/>
    </row>
    <row r="34" spans="2:9" ht="12.95" customHeight="1">
      <c r="B34" s="149"/>
      <c r="C34" s="134"/>
      <c r="D34" s="125"/>
      <c r="E34" s="125"/>
      <c r="F34" s="132"/>
      <c r="G34" s="134"/>
      <c r="H34" s="125"/>
      <c r="I34" s="125"/>
    </row>
    <row r="35" spans="2:9" ht="14.1" customHeight="1">
      <c r="B35" s="149">
        <v>6</v>
      </c>
      <c r="C35" s="133" t="s">
        <v>340</v>
      </c>
      <c r="D35" s="125" t="s">
        <v>2</v>
      </c>
      <c r="E35" s="125"/>
      <c r="F35" s="132"/>
      <c r="G35" s="134"/>
      <c r="H35" s="125"/>
      <c r="I35" s="125"/>
    </row>
    <row r="36" spans="2:9" ht="14.1" customHeight="1">
      <c r="B36" s="149"/>
      <c r="C36" s="134" t="s">
        <v>242</v>
      </c>
      <c r="D36" s="136">
        <v>428482</v>
      </c>
      <c r="E36" s="125"/>
      <c r="F36" s="132"/>
      <c r="G36" s="134"/>
      <c r="H36" s="125"/>
      <c r="I36" s="125"/>
    </row>
    <row r="37" spans="2:9" ht="14.1" customHeight="1">
      <c r="B37" s="149"/>
      <c r="C37" s="134" t="s">
        <v>243</v>
      </c>
      <c r="D37" s="136">
        <v>3617725.73</v>
      </c>
      <c r="E37" s="136">
        <v>4046207.73</v>
      </c>
      <c r="F37" s="132"/>
      <c r="G37" s="134"/>
      <c r="H37" s="125"/>
      <c r="I37" s="125"/>
    </row>
    <row r="38" spans="2:9" ht="12.95" customHeight="1">
      <c r="B38" s="149"/>
      <c r="C38" s="134"/>
      <c r="D38" s="125"/>
      <c r="E38" s="125"/>
      <c r="F38" s="132"/>
      <c r="G38" s="134"/>
      <c r="H38" s="125"/>
      <c r="I38" s="125"/>
    </row>
    <row r="39" spans="2:9" ht="14.1" customHeight="1">
      <c r="B39" s="149">
        <v>7</v>
      </c>
      <c r="C39" s="133" t="s">
        <v>37</v>
      </c>
      <c r="D39" s="125" t="s">
        <v>2</v>
      </c>
      <c r="E39" s="125"/>
      <c r="F39" s="132"/>
      <c r="G39" s="134"/>
      <c r="H39" s="125"/>
      <c r="I39" s="125"/>
    </row>
    <row r="40" spans="2:9" ht="14.1" customHeight="1">
      <c r="B40" s="149"/>
      <c r="C40" s="134" t="s">
        <v>249</v>
      </c>
      <c r="D40" s="136">
        <v>813148</v>
      </c>
      <c r="E40" s="125"/>
      <c r="F40" s="132"/>
      <c r="G40" s="134"/>
      <c r="H40" s="125"/>
      <c r="I40" s="125"/>
    </row>
    <row r="41" spans="2:9" ht="14.1" customHeight="1">
      <c r="B41" s="149"/>
      <c r="C41" s="134" t="s">
        <v>250</v>
      </c>
      <c r="D41" s="136">
        <v>238304</v>
      </c>
      <c r="E41" s="125"/>
      <c r="F41" s="132"/>
      <c r="G41" s="134"/>
      <c r="H41" s="125"/>
      <c r="I41" s="125"/>
    </row>
    <row r="42" spans="2:9" ht="14.1" customHeight="1">
      <c r="B42" s="149"/>
      <c r="C42" s="134" t="s">
        <v>251</v>
      </c>
      <c r="D42" s="136">
        <v>4462705</v>
      </c>
      <c r="E42" s="136">
        <v>5514157</v>
      </c>
      <c r="F42" s="132"/>
      <c r="G42" s="134"/>
      <c r="H42" s="125"/>
      <c r="I42" s="125"/>
    </row>
    <row r="43" spans="2:9" ht="12.95" customHeight="1">
      <c r="B43" s="149"/>
      <c r="C43" s="134"/>
      <c r="D43" s="125"/>
      <c r="E43" s="125"/>
      <c r="F43" s="132"/>
      <c r="G43" s="134"/>
      <c r="H43" s="125"/>
      <c r="I43" s="125"/>
    </row>
    <row r="44" spans="2:9" ht="14.1" customHeight="1">
      <c r="B44" s="149">
        <v>8</v>
      </c>
      <c r="C44" s="133" t="s">
        <v>341</v>
      </c>
      <c r="D44" s="125" t="s">
        <v>2</v>
      </c>
      <c r="E44" s="125"/>
      <c r="F44" s="132"/>
      <c r="G44" s="134"/>
      <c r="H44" s="125"/>
      <c r="I44" s="125"/>
    </row>
    <row r="45" spans="2:9" ht="14.1" customHeight="1">
      <c r="B45" s="149"/>
      <c r="C45" s="134" t="s">
        <v>342</v>
      </c>
      <c r="D45" s="136">
        <v>1718875</v>
      </c>
      <c r="E45" s="136">
        <v>1718875</v>
      </c>
      <c r="F45" s="132"/>
      <c r="G45" s="134"/>
      <c r="H45" s="125"/>
      <c r="I45" s="125"/>
    </row>
    <row r="46" spans="2:9" ht="12.95" customHeight="1">
      <c r="B46" s="149"/>
      <c r="C46" s="134"/>
      <c r="D46" s="125"/>
      <c r="E46" s="125"/>
      <c r="F46" s="132"/>
      <c r="G46" s="134"/>
      <c r="H46" s="125"/>
      <c r="I46" s="125"/>
    </row>
    <row r="47" spans="2:9" ht="14.1" customHeight="1">
      <c r="B47" s="149">
        <v>9</v>
      </c>
      <c r="C47" s="133" t="s">
        <v>38</v>
      </c>
      <c r="D47" s="125" t="s">
        <v>2</v>
      </c>
      <c r="E47" s="125"/>
      <c r="F47" s="132"/>
      <c r="G47" s="134"/>
      <c r="H47" s="125"/>
      <c r="I47" s="125"/>
    </row>
    <row r="48" spans="2:9" ht="14.1" customHeight="1">
      <c r="B48" s="149"/>
      <c r="C48" s="134" t="s">
        <v>253</v>
      </c>
      <c r="D48" s="136">
        <v>3401679.75</v>
      </c>
      <c r="E48" s="125"/>
      <c r="F48" s="132"/>
      <c r="G48" s="134"/>
      <c r="H48" s="125"/>
      <c r="I48" s="125"/>
    </row>
    <row r="49" spans="2:9" ht="14.1" customHeight="1">
      <c r="B49" s="149"/>
      <c r="C49" s="134" t="s">
        <v>254</v>
      </c>
      <c r="D49" s="136">
        <v>9758497</v>
      </c>
      <c r="E49" s="136">
        <v>13160176.75</v>
      </c>
      <c r="F49" s="132"/>
      <c r="G49" s="134"/>
      <c r="H49" s="125"/>
      <c r="I49" s="125"/>
    </row>
    <row r="50" spans="2:9" ht="12.95" customHeight="1">
      <c r="B50" s="149"/>
      <c r="C50" s="134"/>
      <c r="D50" s="125"/>
      <c r="E50" s="125"/>
      <c r="F50" s="132"/>
      <c r="G50" s="134"/>
      <c r="H50" s="125"/>
      <c r="I50" s="125"/>
    </row>
    <row r="51" spans="2:9" ht="14.1" customHeight="1">
      <c r="B51" s="149">
        <v>10</v>
      </c>
      <c r="C51" s="133" t="s">
        <v>343</v>
      </c>
      <c r="D51" s="125" t="s">
        <v>2</v>
      </c>
      <c r="E51" s="125"/>
      <c r="F51" s="132"/>
      <c r="G51" s="134"/>
      <c r="H51" s="125"/>
      <c r="I51" s="125"/>
    </row>
    <row r="52" spans="2:9" ht="14.1" customHeight="1">
      <c r="B52" s="149"/>
      <c r="C52" s="134" t="s">
        <v>344</v>
      </c>
      <c r="D52" s="136">
        <v>10000000</v>
      </c>
      <c r="E52" s="125"/>
      <c r="F52" s="132"/>
      <c r="G52" s="134"/>
      <c r="H52" s="125"/>
      <c r="I52" s="125"/>
    </row>
    <row r="53" spans="2:9" ht="14.1" customHeight="1">
      <c r="B53" s="149"/>
      <c r="C53" s="134" t="s">
        <v>345</v>
      </c>
      <c r="D53" s="136">
        <v>75128214</v>
      </c>
      <c r="E53" s="125"/>
      <c r="F53" s="132"/>
      <c r="G53" s="134"/>
      <c r="H53" s="125"/>
      <c r="I53" s="125"/>
    </row>
    <row r="54" spans="2:9" ht="14.1" customHeight="1">
      <c r="B54" s="149"/>
      <c r="C54" s="134" t="s">
        <v>346</v>
      </c>
      <c r="D54" s="136">
        <v>19949224</v>
      </c>
      <c r="E54" s="125"/>
      <c r="F54" s="132"/>
      <c r="G54" s="134"/>
      <c r="H54" s="125"/>
      <c r="I54" s="125"/>
    </row>
    <row r="55" spans="2:9" ht="14.1" customHeight="1">
      <c r="B55" s="149"/>
      <c r="C55" s="134" t="s">
        <v>347</v>
      </c>
      <c r="D55" s="136">
        <v>2303798</v>
      </c>
      <c r="E55" s="125"/>
      <c r="F55" s="132"/>
      <c r="G55" s="134"/>
      <c r="H55" s="125"/>
      <c r="I55" s="125"/>
    </row>
    <row r="56" spans="2:9" ht="14.1" customHeight="1">
      <c r="B56" s="149"/>
      <c r="C56" s="134" t="s">
        <v>348</v>
      </c>
      <c r="D56" s="136">
        <v>2288491.5299999998</v>
      </c>
      <c r="E56" s="125"/>
      <c r="F56" s="132"/>
      <c r="G56" s="134"/>
      <c r="H56" s="125"/>
      <c r="I56" s="125"/>
    </row>
    <row r="57" spans="2:9" ht="14.1" customHeight="1">
      <c r="B57" s="149"/>
      <c r="C57" s="134" t="s">
        <v>349</v>
      </c>
      <c r="D57" s="136">
        <v>307553.65000000002</v>
      </c>
      <c r="E57" s="125"/>
      <c r="F57" s="132"/>
      <c r="G57" s="134"/>
      <c r="H57" s="125"/>
      <c r="I57" s="125"/>
    </row>
    <row r="58" spans="2:9" ht="14.1" customHeight="1">
      <c r="B58" s="149"/>
      <c r="C58" s="134" t="s">
        <v>257</v>
      </c>
      <c r="D58" s="136">
        <v>6405252</v>
      </c>
      <c r="E58" s="125"/>
      <c r="F58" s="132"/>
      <c r="G58" s="134"/>
      <c r="H58" s="125"/>
      <c r="I58" s="125"/>
    </row>
    <row r="59" spans="2:9" ht="14.1" customHeight="1">
      <c r="B59" s="149"/>
      <c r="C59" s="134" t="s">
        <v>258</v>
      </c>
      <c r="D59" s="136">
        <v>17925438.77</v>
      </c>
      <c r="E59" s="125"/>
      <c r="F59" s="132"/>
      <c r="G59" s="134"/>
      <c r="H59" s="125"/>
      <c r="I59" s="125"/>
    </row>
    <row r="60" spans="2:9" ht="14.1" customHeight="1">
      <c r="B60" s="149"/>
      <c r="C60" s="134" t="s">
        <v>350</v>
      </c>
      <c r="D60" s="136">
        <v>8660000</v>
      </c>
      <c r="E60" s="125"/>
      <c r="F60" s="132"/>
      <c r="G60" s="134"/>
      <c r="H60" s="125"/>
      <c r="I60" s="125"/>
    </row>
    <row r="61" spans="2:9" ht="14.1" customHeight="1">
      <c r="B61" s="149"/>
      <c r="C61" s="134" t="s">
        <v>259</v>
      </c>
      <c r="D61" s="136">
        <v>1157480</v>
      </c>
      <c r="E61" s="125"/>
      <c r="F61" s="132"/>
      <c r="G61" s="134"/>
      <c r="H61" s="125"/>
      <c r="I61" s="125"/>
    </row>
    <row r="62" spans="2:9" ht="14.1" customHeight="1">
      <c r="B62" s="149"/>
      <c r="C62" s="134" t="s">
        <v>260</v>
      </c>
      <c r="D62" s="136">
        <v>4658017.34</v>
      </c>
      <c r="E62" s="125"/>
      <c r="F62" s="132"/>
      <c r="G62" s="134"/>
      <c r="H62" s="125"/>
      <c r="I62" s="125"/>
    </row>
    <row r="63" spans="2:9" ht="14.1" customHeight="1">
      <c r="B63" s="149"/>
      <c r="C63" s="134" t="s">
        <v>262</v>
      </c>
      <c r="D63" s="125">
        <v>27900</v>
      </c>
      <c r="E63" s="125"/>
      <c r="F63" s="132"/>
      <c r="G63" s="134"/>
      <c r="H63" s="125"/>
      <c r="I63" s="125"/>
    </row>
    <row r="64" spans="2:9" ht="14.1" customHeight="1">
      <c r="B64" s="149"/>
      <c r="C64" s="134" t="s">
        <v>263</v>
      </c>
      <c r="D64" s="136">
        <v>106195</v>
      </c>
      <c r="E64" s="125"/>
      <c r="F64" s="132"/>
      <c r="G64" s="134"/>
      <c r="H64" s="125"/>
      <c r="I64" s="125"/>
    </row>
    <row r="65" spans="2:9" ht="14.1" customHeight="1">
      <c r="B65" s="149"/>
      <c r="C65" s="134" t="s">
        <v>264</v>
      </c>
      <c r="D65" s="136">
        <v>604500</v>
      </c>
      <c r="E65" s="125"/>
      <c r="F65" s="132"/>
      <c r="G65" s="134"/>
      <c r="H65" s="125"/>
      <c r="I65" s="125"/>
    </row>
    <row r="66" spans="2:9" ht="14.1" customHeight="1">
      <c r="B66" s="149"/>
      <c r="C66" s="134" t="s">
        <v>270</v>
      </c>
      <c r="D66" s="136">
        <v>174425</v>
      </c>
      <c r="E66" s="125"/>
      <c r="F66" s="132"/>
      <c r="G66" s="134"/>
      <c r="H66" s="125"/>
      <c r="I66" s="125"/>
    </row>
    <row r="67" spans="2:9" ht="14.1" customHeight="1">
      <c r="B67" s="149"/>
      <c r="C67" s="134" t="s">
        <v>265</v>
      </c>
      <c r="D67" s="136">
        <v>51615150</v>
      </c>
      <c r="E67" s="125"/>
      <c r="F67" s="132"/>
      <c r="G67" s="134"/>
      <c r="H67" s="125"/>
      <c r="I67" s="125"/>
    </row>
    <row r="68" spans="2:9" ht="14.1" customHeight="1">
      <c r="B68" s="149"/>
      <c r="C68" s="134" t="s">
        <v>266</v>
      </c>
      <c r="D68" s="136">
        <v>5858941.2400000002</v>
      </c>
      <c r="E68" s="125"/>
      <c r="F68" s="132"/>
      <c r="G68" s="134"/>
      <c r="H68" s="125"/>
      <c r="I68" s="125"/>
    </row>
    <row r="69" spans="2:9" ht="14.1" customHeight="1">
      <c r="B69" s="149"/>
      <c r="C69" s="134" t="s">
        <v>351</v>
      </c>
      <c r="D69" s="136">
        <v>4104923</v>
      </c>
      <c r="E69" s="125"/>
      <c r="F69" s="132"/>
      <c r="G69" s="134"/>
      <c r="H69" s="125"/>
      <c r="I69" s="125"/>
    </row>
    <row r="70" spans="2:9" ht="14.1" customHeight="1">
      <c r="B70" s="149"/>
      <c r="C70" s="134" t="s">
        <v>267</v>
      </c>
      <c r="D70" s="136">
        <v>3280639</v>
      </c>
      <c r="E70" s="125"/>
      <c r="F70" s="132"/>
      <c r="G70" s="134"/>
      <c r="H70" s="125"/>
      <c r="I70" s="125"/>
    </row>
    <row r="71" spans="2:9" ht="14.1" customHeight="1">
      <c r="B71" s="149"/>
      <c r="C71" s="134" t="s">
        <v>268</v>
      </c>
      <c r="D71" s="136">
        <v>8048107</v>
      </c>
      <c r="E71" s="125"/>
      <c r="F71" s="132"/>
      <c r="G71" s="134"/>
      <c r="H71" s="125"/>
      <c r="I71" s="125"/>
    </row>
    <row r="72" spans="2:9" ht="14.1" customHeight="1">
      <c r="B72" s="149"/>
      <c r="C72" s="134" t="s">
        <v>352</v>
      </c>
      <c r="D72" s="125"/>
      <c r="E72" s="125"/>
      <c r="F72" s="132"/>
      <c r="G72" s="134"/>
      <c r="H72" s="125"/>
      <c r="I72" s="125"/>
    </row>
    <row r="73" spans="2:9" ht="14.1" customHeight="1">
      <c r="B73" s="149"/>
      <c r="C73" s="134" t="s">
        <v>353</v>
      </c>
      <c r="D73" s="136">
        <v>24825004</v>
      </c>
      <c r="E73" s="125"/>
      <c r="F73" s="132"/>
      <c r="G73" s="134"/>
      <c r="H73" s="125"/>
      <c r="I73" s="125"/>
    </row>
    <row r="74" spans="2:9" ht="14.1" customHeight="1">
      <c r="B74" s="149"/>
      <c r="C74" s="134" t="s">
        <v>354</v>
      </c>
      <c r="D74" s="151">
        <v>755000</v>
      </c>
      <c r="E74" s="125"/>
      <c r="F74" s="132"/>
      <c r="G74" s="134"/>
      <c r="H74" s="125"/>
      <c r="I74" s="125"/>
    </row>
    <row r="75" spans="2:9" ht="14.1" customHeight="1">
      <c r="B75" s="149"/>
      <c r="C75" s="134" t="s">
        <v>355</v>
      </c>
      <c r="D75" s="136">
        <v>18428241</v>
      </c>
      <c r="E75" s="125"/>
      <c r="F75" s="132"/>
      <c r="G75" s="134"/>
      <c r="H75" s="125"/>
      <c r="I75" s="125"/>
    </row>
    <row r="76" spans="2:9" ht="14.1" customHeight="1">
      <c r="B76" s="149"/>
      <c r="C76" s="134" t="s">
        <v>356</v>
      </c>
      <c r="D76" s="136">
        <v>8935723</v>
      </c>
      <c r="E76" s="125"/>
      <c r="F76" s="132"/>
      <c r="G76" s="134"/>
      <c r="H76" s="125"/>
      <c r="I76" s="125"/>
    </row>
    <row r="77" spans="2:9" ht="14.1" customHeight="1">
      <c r="B77" s="149"/>
      <c r="C77" s="134" t="s">
        <v>357</v>
      </c>
      <c r="D77" s="136">
        <v>6778168</v>
      </c>
      <c r="E77" s="125"/>
      <c r="F77" s="132"/>
      <c r="G77" s="134"/>
      <c r="H77" s="125"/>
      <c r="I77" s="125"/>
    </row>
    <row r="78" spans="2:9" ht="14.1" customHeight="1">
      <c r="B78" s="149"/>
      <c r="C78" s="134" t="s">
        <v>269</v>
      </c>
      <c r="D78" s="125"/>
      <c r="E78" s="136">
        <v>826921925.5</v>
      </c>
      <c r="F78" s="132"/>
      <c r="G78" s="134"/>
      <c r="H78" s="125"/>
      <c r="I78" s="125"/>
    </row>
    <row r="79" spans="2:9" ht="12.95" customHeight="1">
      <c r="B79" s="149"/>
      <c r="C79" s="134"/>
      <c r="D79" s="125"/>
      <c r="E79" s="125"/>
      <c r="F79" s="132"/>
      <c r="G79" s="134"/>
      <c r="H79" s="125"/>
      <c r="I79" s="125"/>
    </row>
    <row r="80" spans="2:9" ht="14.1" customHeight="1">
      <c r="B80" s="149">
        <v>11</v>
      </c>
      <c r="C80" s="133" t="s">
        <v>40</v>
      </c>
      <c r="D80" s="125"/>
      <c r="E80" s="136">
        <v>39063898.909999996</v>
      </c>
      <c r="F80" s="132"/>
      <c r="G80" s="134"/>
      <c r="H80" s="125"/>
      <c r="I80" s="125"/>
    </row>
    <row r="81" spans="2:9" ht="12.95" customHeight="1">
      <c r="B81" s="149"/>
      <c r="C81" s="134"/>
      <c r="D81" s="125"/>
      <c r="E81" s="125"/>
      <c r="F81" s="132"/>
      <c r="G81" s="134"/>
      <c r="H81" s="125"/>
      <c r="I81" s="125"/>
    </row>
    <row r="82" spans="2:9" ht="14.1" customHeight="1">
      <c r="B82" s="149">
        <v>12</v>
      </c>
      <c r="C82" s="133" t="s">
        <v>358</v>
      </c>
      <c r="D82" s="125" t="s">
        <v>2</v>
      </c>
      <c r="E82" s="125"/>
      <c r="F82" s="132"/>
      <c r="G82" s="134"/>
      <c r="H82" s="125"/>
      <c r="I82" s="125"/>
    </row>
    <row r="83" spans="2:9" ht="14.1" customHeight="1">
      <c r="B83" s="149"/>
      <c r="C83" s="134" t="s">
        <v>359</v>
      </c>
      <c r="D83" s="136">
        <v>5000000</v>
      </c>
      <c r="E83" s="125"/>
      <c r="F83" s="132"/>
      <c r="G83" s="134"/>
      <c r="H83" s="125"/>
      <c r="I83" s="125"/>
    </row>
    <row r="84" spans="2:9" ht="14.1" customHeight="1">
      <c r="B84" s="149"/>
      <c r="C84" s="134" t="s">
        <v>42</v>
      </c>
      <c r="D84" s="136">
        <v>12475428.41</v>
      </c>
      <c r="E84" s="125"/>
      <c r="F84" s="132"/>
      <c r="G84" s="134"/>
      <c r="H84" s="125"/>
      <c r="I84" s="125"/>
    </row>
    <row r="85" spans="2:9" ht="14.1" customHeight="1">
      <c r="B85" s="149"/>
      <c r="C85" s="134" t="s">
        <v>360</v>
      </c>
      <c r="D85" s="136">
        <v>75000000</v>
      </c>
      <c r="E85" s="125"/>
      <c r="F85" s="132"/>
      <c r="G85" s="134"/>
      <c r="H85" s="125"/>
      <c r="I85" s="125"/>
    </row>
    <row r="86" spans="2:9" ht="14.1" customHeight="1">
      <c r="B86" s="149"/>
      <c r="C86" s="134" t="s">
        <v>73</v>
      </c>
      <c r="D86" s="136">
        <v>70000000</v>
      </c>
      <c r="E86" s="125"/>
      <c r="F86" s="132"/>
      <c r="G86" s="134"/>
      <c r="H86" s="125"/>
      <c r="I86" s="125"/>
    </row>
    <row r="87" spans="2:9" ht="14.1" customHeight="1">
      <c r="B87" s="149"/>
      <c r="C87" s="134" t="s">
        <v>43</v>
      </c>
      <c r="D87" s="136">
        <v>1000000</v>
      </c>
      <c r="E87" s="125"/>
      <c r="F87" s="132"/>
      <c r="G87" s="134"/>
      <c r="H87" s="125"/>
      <c r="I87" s="125"/>
    </row>
    <row r="88" spans="2:9" ht="14.1" customHeight="1">
      <c r="B88" s="149"/>
      <c r="C88" s="134" t="s">
        <v>361</v>
      </c>
      <c r="D88" s="136">
        <v>315000000</v>
      </c>
      <c r="E88" s="125"/>
      <c r="F88" s="132"/>
      <c r="G88" s="134"/>
      <c r="H88" s="125"/>
      <c r="I88" s="125"/>
    </row>
    <row r="89" spans="2:9" s="140" customFormat="1" ht="14.1" customHeight="1">
      <c r="B89" s="150"/>
      <c r="C89" s="138" t="s">
        <v>82</v>
      </c>
      <c r="D89" s="139">
        <v>50000000</v>
      </c>
      <c r="E89" s="135"/>
      <c r="F89" s="137"/>
      <c r="G89" s="138"/>
      <c r="H89" s="135"/>
      <c r="I89" s="135"/>
    </row>
    <row r="90" spans="2:9" s="140" customFormat="1" ht="14.1" customHeight="1">
      <c r="B90" s="150"/>
      <c r="C90" s="138" t="s">
        <v>306</v>
      </c>
      <c r="D90" s="139">
        <v>10000000</v>
      </c>
      <c r="E90" s="139">
        <v>538475428.40999997</v>
      </c>
      <c r="F90" s="137"/>
      <c r="G90" s="138"/>
      <c r="H90" s="135"/>
      <c r="I90" s="135"/>
    </row>
    <row r="91" spans="2:9" ht="12.95" customHeight="1">
      <c r="B91" s="149"/>
      <c r="C91" s="134"/>
      <c r="D91" s="125"/>
      <c r="E91" s="125"/>
      <c r="F91" s="132"/>
      <c r="G91" s="134"/>
      <c r="H91" s="125"/>
      <c r="I91" s="125"/>
    </row>
    <row r="92" spans="2:9" ht="14.1" customHeight="1">
      <c r="B92" s="149">
        <v>13</v>
      </c>
      <c r="C92" s="133" t="s">
        <v>362</v>
      </c>
      <c r="D92" s="125"/>
      <c r="E92" s="136">
        <v>330000000</v>
      </c>
      <c r="F92" s="132"/>
      <c r="G92" s="134"/>
      <c r="H92" s="125"/>
      <c r="I92" s="125"/>
    </row>
    <row r="93" spans="2:9" ht="12.95" customHeight="1">
      <c r="B93" s="130"/>
      <c r="C93" s="130" t="s">
        <v>3</v>
      </c>
      <c r="D93" s="141"/>
      <c r="E93" s="144">
        <v>10557896031.219999</v>
      </c>
      <c r="F93" s="130"/>
      <c r="G93" s="130" t="s">
        <v>3</v>
      </c>
      <c r="H93" s="141"/>
      <c r="I93" s="144">
        <v>10557896031.219999</v>
      </c>
    </row>
  </sheetData>
  <mergeCells count="5">
    <mergeCell ref="B2:I2"/>
    <mergeCell ref="B3:I3"/>
    <mergeCell ref="B4:I4"/>
    <mergeCell ref="B5:I5"/>
    <mergeCell ref="B6:I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2:O10"/>
  <sheetViews>
    <sheetView showGridLines="0" zoomScale="80" zoomScaleNormal="80" workbookViewId="0"/>
  </sheetViews>
  <sheetFormatPr defaultRowHeight="12.75"/>
  <cols>
    <col min="1" max="1" width="9" style="185"/>
    <col min="2" max="2" width="7" style="185" customWidth="1"/>
    <col min="3" max="3" width="22.625" style="185" customWidth="1"/>
    <col min="4" max="4" width="12" style="185" customWidth="1"/>
    <col min="5" max="5" width="10.625" style="185" customWidth="1"/>
    <col min="6" max="6" width="18.5" style="185" customWidth="1"/>
    <col min="7" max="7" width="12" style="185" customWidth="1"/>
    <col min="8" max="8" width="9.375" style="185" customWidth="1"/>
    <col min="9" max="9" width="14.25" style="185" customWidth="1"/>
    <col min="10" max="10" width="12" style="185" customWidth="1"/>
    <col min="11" max="11" width="10.625" style="185" customWidth="1"/>
    <col min="12" max="12" width="18.5" style="185" customWidth="1"/>
    <col min="13" max="13" width="12" style="185" customWidth="1"/>
    <col min="14" max="14" width="10.625" style="185" customWidth="1"/>
    <col min="15" max="15" width="18.5" style="185" customWidth="1"/>
    <col min="16" max="17" width="10.875" style="185" bestFit="1" customWidth="1"/>
    <col min="18" max="18" width="15.875" style="185" bestFit="1" customWidth="1"/>
    <col min="19" max="16384" width="9" style="185"/>
  </cols>
  <sheetData>
    <row r="2" spans="2:15" ht="20.25">
      <c r="B2" s="241" t="s">
        <v>506</v>
      </c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</row>
    <row r="3" spans="2:15" ht="18">
      <c r="B3" s="250" t="s">
        <v>521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</row>
    <row r="5" spans="2:15" ht="18">
      <c r="B5" s="186" t="s">
        <v>507</v>
      </c>
      <c r="C5" s="255" t="s">
        <v>508</v>
      </c>
      <c r="D5" s="251" t="s">
        <v>509</v>
      </c>
      <c r="E5" s="251"/>
      <c r="F5" s="251"/>
      <c r="G5" s="252" t="s">
        <v>510</v>
      </c>
      <c r="H5" s="253"/>
      <c r="I5" s="254"/>
      <c r="J5" s="251" t="s">
        <v>511</v>
      </c>
      <c r="K5" s="251"/>
      <c r="L5" s="251"/>
      <c r="M5" s="251" t="s">
        <v>512</v>
      </c>
      <c r="N5" s="251"/>
      <c r="O5" s="251"/>
    </row>
    <row r="6" spans="2:15" ht="18">
      <c r="B6" s="187"/>
      <c r="C6" s="256"/>
      <c r="D6" s="188" t="s">
        <v>513</v>
      </c>
      <c r="E6" s="188" t="s">
        <v>514</v>
      </c>
      <c r="F6" s="188" t="s">
        <v>314</v>
      </c>
      <c r="G6" s="188" t="s">
        <v>513</v>
      </c>
      <c r="H6" s="188" t="s">
        <v>514</v>
      </c>
      <c r="I6" s="188" t="s">
        <v>314</v>
      </c>
      <c r="J6" s="188" t="s">
        <v>513</v>
      </c>
      <c r="K6" s="188" t="s">
        <v>514</v>
      </c>
      <c r="L6" s="188" t="s">
        <v>314</v>
      </c>
      <c r="M6" s="188" t="s">
        <v>513</v>
      </c>
      <c r="N6" s="188" t="s">
        <v>514</v>
      </c>
      <c r="O6" s="188" t="s">
        <v>314</v>
      </c>
    </row>
    <row r="7" spans="2:15" ht="18">
      <c r="B7" s="189" t="s">
        <v>515</v>
      </c>
      <c r="C7" s="190" t="s">
        <v>516</v>
      </c>
      <c r="D7" s="192">
        <v>21</v>
      </c>
      <c r="E7" s="192">
        <v>2475</v>
      </c>
      <c r="F7" s="192">
        <v>2475200000</v>
      </c>
      <c r="G7" s="192">
        <v>0</v>
      </c>
      <c r="H7" s="192">
        <v>0</v>
      </c>
      <c r="I7" s="192">
        <v>0</v>
      </c>
      <c r="J7" s="192">
        <v>0</v>
      </c>
      <c r="K7" s="192">
        <v>1243</v>
      </c>
      <c r="L7" s="192">
        <v>1243100000</v>
      </c>
      <c r="M7" s="192">
        <f t="shared" ref="M7:O9" si="0">+D7+J7-G7</f>
        <v>21</v>
      </c>
      <c r="N7" s="192">
        <f t="shared" si="0"/>
        <v>3718</v>
      </c>
      <c r="O7" s="192">
        <f t="shared" si="0"/>
        <v>3718300000</v>
      </c>
    </row>
    <row r="8" spans="2:15" ht="18">
      <c r="B8" s="189" t="s">
        <v>517</v>
      </c>
      <c r="C8" s="190" t="s">
        <v>518</v>
      </c>
      <c r="D8" s="192">
        <v>0</v>
      </c>
      <c r="E8" s="192">
        <v>0</v>
      </c>
      <c r="F8" s="192">
        <v>0</v>
      </c>
      <c r="G8" s="192">
        <v>0</v>
      </c>
      <c r="H8" s="192">
        <v>0</v>
      </c>
      <c r="I8" s="192">
        <v>0</v>
      </c>
      <c r="J8" s="192">
        <v>0</v>
      </c>
      <c r="K8" s="192">
        <v>0</v>
      </c>
      <c r="L8" s="192">
        <v>0</v>
      </c>
      <c r="M8" s="192">
        <f t="shared" si="0"/>
        <v>0</v>
      </c>
      <c r="N8" s="192">
        <f t="shared" si="0"/>
        <v>0</v>
      </c>
      <c r="O8" s="192">
        <f t="shared" si="0"/>
        <v>0</v>
      </c>
    </row>
    <row r="9" spans="2:15" ht="18">
      <c r="B9" s="189" t="s">
        <v>519</v>
      </c>
      <c r="C9" s="190" t="s">
        <v>520</v>
      </c>
      <c r="D9" s="192">
        <v>135</v>
      </c>
      <c r="E9" s="192">
        <v>347</v>
      </c>
      <c r="F9" s="192">
        <v>347032500</v>
      </c>
      <c r="G9" s="192">
        <v>2</v>
      </c>
      <c r="H9" s="192">
        <v>4</v>
      </c>
      <c r="I9" s="192">
        <v>3400000</v>
      </c>
      <c r="J9" s="192">
        <v>5</v>
      </c>
      <c r="K9" s="192">
        <v>128</v>
      </c>
      <c r="L9" s="192">
        <v>127500000</v>
      </c>
      <c r="M9" s="192">
        <f t="shared" si="0"/>
        <v>138</v>
      </c>
      <c r="N9" s="192">
        <f t="shared" si="0"/>
        <v>471</v>
      </c>
      <c r="O9" s="192">
        <f t="shared" si="0"/>
        <v>471132500</v>
      </c>
    </row>
    <row r="10" spans="2:15" ht="18">
      <c r="B10" s="190"/>
      <c r="C10" s="191" t="s">
        <v>3</v>
      </c>
      <c r="D10" s="193">
        <f>SUM(D7:D9)</f>
        <v>156</v>
      </c>
      <c r="E10" s="193">
        <f>SUM(E7:E9)</f>
        <v>2822</v>
      </c>
      <c r="F10" s="193">
        <f>SUM(F7:F9)</f>
        <v>2822232500</v>
      </c>
      <c r="G10" s="193">
        <v>2</v>
      </c>
      <c r="H10" s="193">
        <v>4</v>
      </c>
      <c r="I10" s="193">
        <f t="shared" ref="I10:L10" si="1">SUM(I7:I9)</f>
        <v>3400000</v>
      </c>
      <c r="J10" s="193">
        <f t="shared" si="1"/>
        <v>5</v>
      </c>
      <c r="K10" s="193">
        <f t="shared" si="1"/>
        <v>1371</v>
      </c>
      <c r="L10" s="193">
        <f t="shared" si="1"/>
        <v>1370600000</v>
      </c>
      <c r="M10" s="193">
        <f>SUM(M7:M9)</f>
        <v>159</v>
      </c>
      <c r="N10" s="193">
        <f>SUM(N7:N9)</f>
        <v>4189</v>
      </c>
      <c r="O10" s="193">
        <f>SUM(O7:O9)</f>
        <v>4189432500</v>
      </c>
    </row>
  </sheetData>
  <mergeCells count="7">
    <mergeCell ref="B2:O2"/>
    <mergeCell ref="B3:O3"/>
    <mergeCell ref="D5:F5"/>
    <mergeCell ref="G5:I5"/>
    <mergeCell ref="J5:L5"/>
    <mergeCell ref="M5:O5"/>
    <mergeCell ref="C5:C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BS</vt:lpstr>
      <vt:lpstr>P &amp; L</vt:lpstr>
      <vt:lpstr>Sch-BS</vt:lpstr>
      <vt:lpstr>Sch-PL</vt:lpstr>
      <vt:lpstr>Draft-BS</vt:lpstr>
      <vt:lpstr>Draft-P&amp;L</vt:lpstr>
      <vt:lpstr>SC-Reco</vt:lpstr>
      <vt:lpstr>BS!Print_Area</vt:lpstr>
      <vt:lpstr>'P &amp; L'!Print_Area</vt:lpstr>
      <vt:lpstr>'Sch-BS'!Print_Area</vt:lpstr>
      <vt:lpstr>'Sch-PL'!Print_Area</vt:lpstr>
      <vt:lpstr>'Sch-BS'!Print_Titles</vt:lpstr>
      <vt:lpstr>'Sch-PL'!Print_Titles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Apex</cp:lastModifiedBy>
  <cp:lastPrinted>2016-08-11T07:59:11Z</cp:lastPrinted>
  <dcterms:created xsi:type="dcterms:W3CDTF">2016-08-09T07:03:13Z</dcterms:created>
  <dcterms:modified xsi:type="dcterms:W3CDTF">2017-08-09T12:29:51Z</dcterms:modified>
</cp:coreProperties>
</file>